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4000" windowHeight="15020" tabRatio="649" activeTab="0"/>
  </bookViews>
  <sheets>
    <sheet name="Block Calc Welcome" sheetId="1" r:id="rId1"/>
    <sheet name="Block Guides" sheetId="2" r:id="rId2"/>
    <sheet name="Paleo Foods (US)" sheetId="3" r:id="rId3"/>
    <sheet name="Fat Block Calculator (US)" sheetId="4" r:id="rId4"/>
    <sheet name="Common Carbs &amp; Protein (US)" sheetId="5" r:id="rId5"/>
    <sheet name="Unfavorable Carbs (US)" sheetId="6" r:id="rId6"/>
    <sheet name="Common Foods (UK)" sheetId="7" r:id="rId7"/>
    <sheet name="Unfavorable Carbs (UK)" sheetId="8" r:id="rId8"/>
  </sheets>
  <definedNames/>
  <calcPr fullCalcOnLoad="1"/>
</workbook>
</file>

<file path=xl/sharedStrings.xml><?xml version="1.0" encoding="utf-8"?>
<sst xmlns="http://schemas.openxmlformats.org/spreadsheetml/2006/main" count="1222" uniqueCount="335">
  <si>
    <t>lettuce, romaine</t>
  </si>
  <si>
    <t>mushrooms</t>
  </si>
  <si>
    <t>peppers</t>
  </si>
  <si>
    <t>radishes</t>
  </si>
  <si>
    <t>salsa</t>
  </si>
  <si>
    <t>snow peas</t>
  </si>
  <si>
    <t>tomato</t>
  </si>
  <si>
    <t>apple</t>
  </si>
  <si>
    <t>apple sauce</t>
  </si>
  <si>
    <t>apricots</t>
  </si>
  <si>
    <t>blackberries</t>
  </si>
  <si>
    <t>cantalope</t>
  </si>
  <si>
    <t>cherries</t>
  </si>
  <si>
    <t>fruit cocktail</t>
  </si>
  <si>
    <t>blueberries</t>
  </si>
  <si>
    <t>grapes</t>
  </si>
  <si>
    <t>grapefruit</t>
  </si>
  <si>
    <t>honeydew</t>
  </si>
  <si>
    <t>kiwi</t>
  </si>
  <si>
    <t>lemon</t>
  </si>
  <si>
    <t>nectarine</t>
  </si>
  <si>
    <t>orange</t>
  </si>
  <si>
    <t>pear</t>
  </si>
  <si>
    <t>pineapple</t>
  </si>
  <si>
    <t>plum</t>
  </si>
  <si>
    <t>raspberries</t>
  </si>
  <si>
    <t>strawberries</t>
  </si>
  <si>
    <t>tangerine</t>
  </si>
  <si>
    <t>watermelon</t>
  </si>
  <si>
    <t>head</t>
  </si>
  <si>
    <t>(9 in)</t>
  </si>
  <si>
    <t>ea</t>
  </si>
  <si>
    <t>peach</t>
  </si>
  <si>
    <t>pinto beans</t>
  </si>
  <si>
    <t>potato, boiled</t>
  </si>
  <si>
    <t>potato, mashed</t>
  </si>
  <si>
    <t>refried beans</t>
  </si>
  <si>
    <t>s. potato, baked</t>
  </si>
  <si>
    <t>s. potato, mashed</t>
  </si>
  <si>
    <t>banana</t>
  </si>
  <si>
    <t>cranberries</t>
  </si>
  <si>
    <t>cranberry sauce</t>
  </si>
  <si>
    <t>dates</t>
  </si>
  <si>
    <t>figs</t>
  </si>
  <si>
    <t>guava</t>
  </si>
  <si>
    <t>kumquat</t>
  </si>
  <si>
    <t>mango</t>
  </si>
  <si>
    <t>papaya</t>
  </si>
  <si>
    <t>prunes</t>
  </si>
  <si>
    <t>raisins</t>
  </si>
  <si>
    <t>apple juice</t>
  </si>
  <si>
    <t>cranberry juice</t>
  </si>
  <si>
    <t>fruit punch</t>
  </si>
  <si>
    <t>grape juice</t>
  </si>
  <si>
    <t>grapefruit juice</t>
  </si>
  <si>
    <t>lemon juice</t>
  </si>
  <si>
    <t>orange juice</t>
  </si>
  <si>
    <t>pineapple juice</t>
  </si>
  <si>
    <t>tomato juice</t>
  </si>
  <si>
    <t>(5 in)</t>
  </si>
  <si>
    <t>(9in)</t>
  </si>
  <si>
    <t>bagel</t>
  </si>
  <si>
    <t>barley</t>
  </si>
  <si>
    <t>biscuit</t>
  </si>
  <si>
    <t>baked potato</t>
  </si>
  <si>
    <t>bread crumbs</t>
  </si>
  <si>
    <t>bread</t>
  </si>
  <si>
    <t>bread stick</t>
  </si>
  <si>
    <t>buckwheat</t>
  </si>
  <si>
    <t>bulgur wheat</t>
  </si>
  <si>
    <t>cereal</t>
  </si>
  <si>
    <t>corn bread</t>
  </si>
  <si>
    <t>cornstarch</t>
  </si>
  <si>
    <t>croissant</t>
  </si>
  <si>
    <t>crouton</t>
  </si>
  <si>
    <t>donut</t>
  </si>
  <si>
    <t>english muffin</t>
  </si>
  <si>
    <t>calamari</t>
  </si>
  <si>
    <t>catfish</t>
  </si>
  <si>
    <t>clams</t>
  </si>
  <si>
    <t>crabmeat</t>
  </si>
  <si>
    <t>flounder/sole</t>
  </si>
  <si>
    <t>lobster</t>
  </si>
  <si>
    <t>salmon</t>
  </si>
  <si>
    <t>scallops</t>
  </si>
  <si>
    <t>swordfish</t>
  </si>
  <si>
    <t>shrimp</t>
  </si>
  <si>
    <t>tuna steak</t>
  </si>
  <si>
    <t>canned tuna</t>
  </si>
  <si>
    <t>protein powder</t>
  </si>
  <si>
    <t>soy burgers</t>
  </si>
  <si>
    <t>soy sausage</t>
  </si>
  <si>
    <t>soy cheese</t>
  </si>
  <si>
    <t>firm tofu</t>
  </si>
  <si>
    <t>soft tofu</t>
  </si>
  <si>
    <t>whole egg</t>
  </si>
  <si>
    <t>egg whites</t>
  </si>
  <si>
    <t>egg substitute</t>
  </si>
  <si>
    <t>cottage cheese</t>
  </si>
  <si>
    <t>feta cheese</t>
  </si>
  <si>
    <t>ricotta cheese</t>
  </si>
  <si>
    <t>oz</t>
  </si>
  <si>
    <t>patty</t>
  </si>
  <si>
    <t>links</t>
  </si>
  <si>
    <t>large</t>
  </si>
  <si>
    <t>cup</t>
  </si>
  <si>
    <t>cheese</t>
  </si>
  <si>
    <t>grams</t>
  </si>
  <si>
    <t>I take no credit for any of the information associated with the amount per block, the Zone Diet was created by Barry Sears.</t>
  </si>
  <si>
    <t>BBQ sauce</t>
  </si>
  <si>
    <t>ketchup</t>
  </si>
  <si>
    <t>cocktail sauce</t>
  </si>
  <si>
    <t>honey</t>
  </si>
  <si>
    <t>jelly/jam</t>
  </si>
  <si>
    <t>plum sauce</t>
  </si>
  <si>
    <t>molasses</t>
  </si>
  <si>
    <t>relish</t>
  </si>
  <si>
    <t>steak sauce</t>
  </si>
  <si>
    <t>brown sugar</t>
  </si>
  <si>
    <t>granulated sugar</t>
  </si>
  <si>
    <t>confectioners sugar</t>
  </si>
  <si>
    <t>maple syrup</t>
  </si>
  <si>
    <t>teriyaki sauce</t>
  </si>
  <si>
    <t>beer</t>
  </si>
  <si>
    <t>liquor</t>
  </si>
  <si>
    <t>wine</t>
  </si>
  <si>
    <t>chocolate bar</t>
  </si>
  <si>
    <t>corn chips</t>
  </si>
  <si>
    <t>graham cracker</t>
  </si>
  <si>
    <t>ice cream</t>
  </si>
  <si>
    <t>potato chips</t>
  </si>
  <si>
    <t>pretzels</t>
  </si>
  <si>
    <t>tortilla chips</t>
  </si>
  <si>
    <t>saltine crackers</t>
  </si>
  <si>
    <t>Small Female</t>
  </si>
  <si>
    <t>Medium Female</t>
  </si>
  <si>
    <t>Large Female</t>
  </si>
  <si>
    <t>Athletic well-muscled Female</t>
  </si>
  <si>
    <t>Small Male</t>
  </si>
  <si>
    <t>Medium Male</t>
  </si>
  <si>
    <t>Large Male</t>
  </si>
  <si>
    <t>Extra Large Male</t>
  </si>
  <si>
    <t>Protein (cooked)</t>
  </si>
  <si>
    <t>Carbohydrate (cooked)</t>
  </si>
  <si>
    <t>Carbohydrate (raw)</t>
  </si>
  <si>
    <t>Fat</t>
  </si>
  <si>
    <t>Unfavorable Carbohydrates</t>
  </si>
  <si>
    <t>Vegetables</t>
  </si>
  <si>
    <t>Grains/Breads</t>
  </si>
  <si>
    <t>Fruit</t>
  </si>
  <si>
    <t>Fruit Juice</t>
  </si>
  <si>
    <t>Condiments</t>
  </si>
  <si>
    <t>Alcohol</t>
  </si>
  <si>
    <t>Snacks</t>
  </si>
  <si>
    <t>oatmeal</t>
  </si>
  <si>
    <t>artichoke</t>
  </si>
  <si>
    <t>asparagus</t>
  </si>
  <si>
    <t>green beans</t>
  </si>
  <si>
    <t>black beans</t>
  </si>
  <si>
    <t>broccoli</t>
  </si>
  <si>
    <t>brussel sprouts</t>
  </si>
  <si>
    <t>cabbage</t>
  </si>
  <si>
    <t>cauliflower</t>
  </si>
  <si>
    <t>chick peas (garbanzo beans)</t>
  </si>
  <si>
    <t>dill pickles</t>
  </si>
  <si>
    <t>eggplant</t>
  </si>
  <si>
    <t>kidney beans</t>
  </si>
  <si>
    <t>leeks</t>
  </si>
  <si>
    <t>lentils</t>
  </si>
  <si>
    <t>onions</t>
  </si>
  <si>
    <t>spaghetti squash</t>
  </si>
  <si>
    <t>spinach</t>
  </si>
  <si>
    <t>tomato sauce</t>
  </si>
  <si>
    <t>tomatoes</t>
  </si>
  <si>
    <t>yellow squash</t>
  </si>
  <si>
    <t>zucchini</t>
  </si>
  <si>
    <t>milk</t>
  </si>
  <si>
    <t>yogurt</t>
  </si>
  <si>
    <t>small</t>
  </si>
  <si>
    <t>spears</t>
  </si>
  <si>
    <t>(3 in)</t>
  </si>
  <si>
    <t>Amount</t>
  </si>
  <si>
    <t>saurkraut</t>
  </si>
  <si>
    <t>soybeans</t>
  </si>
  <si>
    <t>soymilk</t>
  </si>
  <si>
    <t>alfalfa sprouts</t>
  </si>
  <si>
    <t>celery</t>
  </si>
  <si>
    <t>cucumber</t>
  </si>
  <si>
    <t>lettuce, iceburg</t>
  </si>
  <si>
    <t>mayo light</t>
  </si>
  <si>
    <t>sesame oil</t>
  </si>
  <si>
    <t>sunflower seeds</t>
  </si>
  <si>
    <t>bacon bits</t>
  </si>
  <si>
    <t>butter</t>
  </si>
  <si>
    <t>half and half</t>
  </si>
  <si>
    <t>cream, light</t>
  </si>
  <si>
    <t>cream cheese</t>
  </si>
  <si>
    <t>sour cream</t>
  </si>
  <si>
    <t>tartar sauce</t>
  </si>
  <si>
    <t>lard</t>
  </si>
  <si>
    <t>veg shortening</t>
  </si>
  <si>
    <t>walnuts</t>
  </si>
  <si>
    <t>tsp</t>
  </si>
  <si>
    <t>tbsp</t>
  </si>
  <si>
    <t>&amp; 1 block of carbohyrates</t>
  </si>
  <si>
    <t>Combo Items*</t>
  </si>
  <si>
    <t>*Note: combo items contain 1 block of protein</t>
  </si>
  <si>
    <t>acorn squash</t>
  </si>
  <si>
    <t>baked beans</t>
  </si>
  <si>
    <t>beets</t>
  </si>
  <si>
    <t>butternut squash</t>
  </si>
  <si>
    <t>cooked carrots</t>
  </si>
  <si>
    <t>french fries</t>
  </si>
  <si>
    <t>lima beans</t>
  </si>
  <si>
    <t>peas</t>
  </si>
  <si>
    <t>pinto beans (cooked)</t>
  </si>
  <si>
    <t>sq cm</t>
  </si>
  <si>
    <t>noodles (cooked)</t>
  </si>
  <si>
    <t>rice (cooked)</t>
  </si>
  <si>
    <t>pint</t>
  </si>
  <si>
    <t>shot</t>
  </si>
  <si>
    <t>potato chips (1/2 of 8oz bag)</t>
  </si>
  <si>
    <t>List of changes:</t>
  </si>
  <si>
    <t>Worksheet 2 is the body type block guide from Front Range CrossFit, and my own block guide that I use</t>
  </si>
  <si>
    <t>Worksheet 5 &amp; 6 are unfavorable carbohydrates</t>
  </si>
  <si>
    <t>Worksheet 3 &amp; 4 are mostly, but not all, favorable foods</t>
  </si>
  <si>
    <t>pistachio (kernel)</t>
  </si>
  <si>
    <t>FAT</t>
  </si>
  <si>
    <t>PROTEIN</t>
  </si>
  <si>
    <t>CARBS</t>
  </si>
  <si>
    <t>Number of blocks</t>
  </si>
  <si>
    <t>Number of Calories* =</t>
  </si>
  <si>
    <t>There are hidden calories in every food the Zone blocks do not take into account.</t>
  </si>
  <si>
    <t>Block Calculator 2.0 by "Angry G"</t>
  </si>
  <si>
    <t>3 grams of fat = 1 block of fat. (There is an assumption that there is about 1.5 grams of fat in</t>
  </si>
  <si>
    <t>flour</t>
  </si>
  <si>
    <t>granola</t>
  </si>
  <si>
    <t>grits</t>
  </si>
  <si>
    <t>muffins</t>
  </si>
  <si>
    <t>noodles</t>
  </si>
  <si>
    <t>instant oatmeal</t>
  </si>
  <si>
    <t>pasta, cooked</t>
  </si>
  <si>
    <t>pancake</t>
  </si>
  <si>
    <t>pita bread</t>
  </si>
  <si>
    <t>popcorn</t>
  </si>
  <si>
    <t>rice</t>
  </si>
  <si>
    <t>rice cakes</t>
  </si>
  <si>
    <t>roll (ham/hotdog)</t>
  </si>
  <si>
    <t>taco shell</t>
  </si>
  <si>
    <t>tortilla (corn)</t>
  </si>
  <si>
    <t>tortilla (flour)</t>
  </si>
  <si>
    <t>waffle</t>
  </si>
  <si>
    <t>slice</t>
  </si>
  <si>
    <t>sq in</t>
  </si>
  <si>
    <t>pkt</t>
  </si>
  <si>
    <t>(4 in)</t>
  </si>
  <si>
    <t>(6 in)</t>
  </si>
  <si>
    <t>Block Guide by Front Range CrossFit</t>
  </si>
  <si>
    <t>Breakfast</t>
  </si>
  <si>
    <t>Lunch</t>
  </si>
  <si>
    <t>Snack</t>
  </si>
  <si>
    <t>Dinner</t>
  </si>
  <si>
    <t>Total Daily Blocks</t>
  </si>
  <si>
    <t>Body Type</t>
  </si>
  <si>
    <r>
      <t xml:space="preserve">This guide only takes into account the most </t>
    </r>
    <r>
      <rPr>
        <i/>
        <sz val="11"/>
        <color indexed="8"/>
        <rFont val="Calibri"/>
        <family val="2"/>
      </rPr>
      <t>prevalent</t>
    </r>
    <r>
      <rPr>
        <sz val="11"/>
        <color indexed="8"/>
        <rFont val="Calibri"/>
        <family val="2"/>
      </rPr>
      <t xml:space="preserve"> nutrient in the food</t>
    </r>
  </si>
  <si>
    <t>Insert number of blocks</t>
  </si>
  <si>
    <t>chicken breast</t>
  </si>
  <si>
    <t>turkey breast</t>
  </si>
  <si>
    <t>ground turkey</t>
  </si>
  <si>
    <t>veal</t>
  </si>
  <si>
    <t>beef</t>
  </si>
  <si>
    <t>ground beef</t>
  </si>
  <si>
    <t>canadian bacon</t>
  </si>
  <si>
    <t>corned beef</t>
  </si>
  <si>
    <t>duck</t>
  </si>
  <si>
    <t>ham</t>
  </si>
  <si>
    <t>lamb</t>
  </si>
  <si>
    <t>ground lamb</t>
  </si>
  <si>
    <t>pork</t>
  </si>
  <si>
    <t>ground pork</t>
  </si>
  <si>
    <t>Split tables into Paleo friendly and Non-Paleo</t>
  </si>
  <si>
    <t>*Note: This amount of calories takes into account only the MAJOR macronutrients. The difference is ~ 200-400 calories more then the given number.</t>
  </si>
  <si>
    <t>apple (40)</t>
  </si>
  <si>
    <t>Calorie Block Calculator by "Angry G"</t>
  </si>
  <si>
    <t>Macronutrient to Calorie Calculator by "Angry G"</t>
  </si>
  <si>
    <t>PROTEIN (g)</t>
  </si>
  <si>
    <t>CARBS (g)</t>
  </si>
  <si>
    <t>FAT (g)</t>
  </si>
  <si>
    <t>Blocks</t>
  </si>
  <si>
    <t>Grams*</t>
  </si>
  <si>
    <t>*Enter the number of grams of the macronutrient in this column and it will round to the nearest block</t>
  </si>
  <si>
    <t>Round accordingly when needed (i.e. round 1.98 to 2)</t>
  </si>
  <si>
    <t>Introduction</t>
  </si>
  <si>
    <t>Zone Diet basics:</t>
  </si>
  <si>
    <t>7 grams of protein = 1 block of protein</t>
  </si>
  <si>
    <t>9 grams of carbohydrate = 1 block of carbohydrate</t>
  </si>
  <si>
    <t>each block of protein, so the total amount of fat needed per 1 block meal is 3 grams.)</t>
  </si>
  <si>
    <t>I invented this calculator to be able to make bigger meals for more then one person, but it can be used for a single person.</t>
  </si>
  <si>
    <t>You will see this at the top of the calculator pages:</t>
  </si>
  <si>
    <t>X</t>
  </si>
  <si>
    <r>
      <t xml:space="preserve">Insert the number of blocks you want to calculate where the </t>
    </r>
    <r>
      <rPr>
        <b/>
        <sz val="11"/>
        <color indexed="8"/>
        <rFont val="Calibri"/>
        <family val="2"/>
      </rPr>
      <t>X</t>
    </r>
    <r>
      <rPr>
        <sz val="11"/>
        <color indexed="8"/>
        <rFont val="Calibri"/>
        <family val="2"/>
      </rPr>
      <t xml:space="preserve"> is.</t>
    </r>
  </si>
  <si>
    <t>The calculator will then determine the measurement of each item on the worksheet to correspond with the number of blocks entered.</t>
  </si>
  <si>
    <t>Large Hard-gainer</t>
  </si>
  <si>
    <t>Hard-gainer</t>
  </si>
  <si>
    <t>Athletic well-muscled Male</t>
  </si>
  <si>
    <t>No I didn't use fractions though I could have, I find them annoying</t>
  </si>
  <si>
    <t>http://gourmetsleuth.com/cookingconversions.asp?Action=find</t>
  </si>
  <si>
    <t>ml</t>
  </si>
  <si>
    <t>sauerkraut</t>
  </si>
  <si>
    <t>apple sauce (unsweetened)</t>
  </si>
  <si>
    <t>fruit cocktail (light syrup)</t>
  </si>
  <si>
    <t>grapes (European varieties)</t>
  </si>
  <si>
    <t>milk (nonfat)</t>
  </si>
  <si>
    <t>yogurt (nonfat)</t>
  </si>
  <si>
    <t>soybeans (cooked)</t>
  </si>
  <si>
    <t>The calculations from US to UK values come from:</t>
  </si>
  <si>
    <t>acorn squash (cooked)</t>
  </si>
  <si>
    <t>beets (cooked)</t>
  </si>
  <si>
    <t>butternut squash (ckd)</t>
  </si>
  <si>
    <t>lima beans (cooked)</t>
  </si>
  <si>
    <t>peas (cooked)</t>
  </si>
  <si>
    <t>almonds</t>
  </si>
  <si>
    <t>avocado</t>
  </si>
  <si>
    <t>canola oil</t>
  </si>
  <si>
    <t>macadamia nuts</t>
  </si>
  <si>
    <t>olives</t>
  </si>
  <si>
    <t>peanut butter</t>
  </si>
  <si>
    <t>peanuts</t>
  </si>
  <si>
    <t>cashews</t>
  </si>
  <si>
    <t>peanut oil</t>
  </si>
  <si>
    <t>olive oil</t>
  </si>
  <si>
    <t>tahini</t>
  </si>
  <si>
    <t>guacamole</t>
  </si>
  <si>
    <t>vegetable oil</t>
  </si>
  <si>
    <t>mayonnaise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</si>
</sst>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1" fillId="0" borderId="0" xfId="0" applyFont="1" applyAlignment="1">
      <alignment/>
    </xf>
    <xf numFmtId="0" fontId="0" fillId="12" borderId="10" xfId="0" applyFill="1" applyBorder="1" applyAlignment="1">
      <alignment horizontal="center"/>
    </xf>
    <xf numFmtId="0" fontId="3" fillId="0" borderId="0" xfId="52" applyAlignment="1" applyProtection="1">
      <alignment/>
      <protection/>
    </xf>
    <xf numFmtId="0" fontId="3" fillId="24" borderId="0" xfId="52" applyFill="1" applyAlignment="1" applyProtection="1">
      <alignment/>
      <protection/>
    </xf>
    <xf numFmtId="1" fontId="4" fillId="19" borderId="10" xfId="0" applyNumberFormat="1" applyFont="1" applyFill="1" applyBorder="1" applyAlignment="1">
      <alignment horizontal="center"/>
    </xf>
    <xf numFmtId="1" fontId="4" fillId="12" borderId="10" xfId="0" applyNumberFormat="1" applyFont="1" applyFill="1" applyBorder="1" applyAlignment="1">
      <alignment horizontal="center"/>
    </xf>
    <xf numFmtId="1" fontId="4" fillId="9" borderId="10" xfId="0" applyNumberFormat="1" applyFont="1" applyFill="1" applyBorder="1" applyAlignment="1">
      <alignment horizontal="center"/>
    </xf>
    <xf numFmtId="1" fontId="5" fillId="25" borderId="10" xfId="0" applyNumberFormat="1" applyFont="1" applyFill="1" applyBorder="1" applyAlignment="1">
      <alignment horizontal="center"/>
    </xf>
    <xf numFmtId="1" fontId="4" fillId="25" borderId="10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" fillId="13" borderId="12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10" borderId="10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38100</xdr:rowOff>
    </xdr:from>
    <xdr:to>
      <xdr:col>4</xdr:col>
      <xdr:colOff>485775</xdr:colOff>
      <xdr:row>4</xdr:row>
      <xdr:rowOff>219075</xdr:rowOff>
    </xdr:to>
    <xdr:sp>
      <xdr:nvSpPr>
        <xdr:cNvPr id="1" name="Left Arrow 1"/>
        <xdr:cNvSpPr>
          <a:spLocks/>
        </xdr:cNvSpPr>
      </xdr:nvSpPr>
      <xdr:spPr>
        <a:xfrm>
          <a:off x="2524125" y="971550"/>
          <a:ext cx="314325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16</xdr:row>
      <xdr:rowOff>28575</xdr:rowOff>
    </xdr:from>
    <xdr:to>
      <xdr:col>4</xdr:col>
      <xdr:colOff>485775</xdr:colOff>
      <xdr:row>16</xdr:row>
      <xdr:rowOff>200025</xdr:rowOff>
    </xdr:to>
    <xdr:sp>
      <xdr:nvSpPr>
        <xdr:cNvPr id="1" name="Left Arrow 1"/>
        <xdr:cNvSpPr>
          <a:spLocks/>
        </xdr:cNvSpPr>
      </xdr:nvSpPr>
      <xdr:spPr>
        <a:xfrm>
          <a:off x="2524125" y="3152775"/>
          <a:ext cx="314325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18</xdr:row>
      <xdr:rowOff>28575</xdr:rowOff>
    </xdr:from>
    <xdr:to>
      <xdr:col>4</xdr:col>
      <xdr:colOff>485775</xdr:colOff>
      <xdr:row>18</xdr:row>
      <xdr:rowOff>200025</xdr:rowOff>
    </xdr:to>
    <xdr:sp>
      <xdr:nvSpPr>
        <xdr:cNvPr id="2" name="Left Arrow 2"/>
        <xdr:cNvSpPr>
          <a:spLocks/>
        </xdr:cNvSpPr>
      </xdr:nvSpPr>
      <xdr:spPr>
        <a:xfrm>
          <a:off x="2524125" y="3609975"/>
          <a:ext cx="314325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20</xdr:row>
      <xdr:rowOff>9525</xdr:rowOff>
    </xdr:from>
    <xdr:to>
      <xdr:col>4</xdr:col>
      <xdr:colOff>485775</xdr:colOff>
      <xdr:row>20</xdr:row>
      <xdr:rowOff>190500</xdr:rowOff>
    </xdr:to>
    <xdr:sp>
      <xdr:nvSpPr>
        <xdr:cNvPr id="3" name="Left Arrow 3"/>
        <xdr:cNvSpPr>
          <a:spLocks/>
        </xdr:cNvSpPr>
      </xdr:nvSpPr>
      <xdr:spPr>
        <a:xfrm>
          <a:off x="2524125" y="4048125"/>
          <a:ext cx="314325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28</xdr:row>
      <xdr:rowOff>28575</xdr:rowOff>
    </xdr:from>
    <xdr:to>
      <xdr:col>4</xdr:col>
      <xdr:colOff>447675</xdr:colOff>
      <xdr:row>28</xdr:row>
      <xdr:rowOff>200025</xdr:rowOff>
    </xdr:to>
    <xdr:sp>
      <xdr:nvSpPr>
        <xdr:cNvPr id="4" name="Left Arrow 4"/>
        <xdr:cNvSpPr>
          <a:spLocks/>
        </xdr:cNvSpPr>
      </xdr:nvSpPr>
      <xdr:spPr>
        <a:xfrm>
          <a:off x="2486025" y="5743575"/>
          <a:ext cx="323850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29</xdr:row>
      <xdr:rowOff>28575</xdr:rowOff>
    </xdr:from>
    <xdr:to>
      <xdr:col>4</xdr:col>
      <xdr:colOff>447675</xdr:colOff>
      <xdr:row>29</xdr:row>
      <xdr:rowOff>200025</xdr:rowOff>
    </xdr:to>
    <xdr:sp>
      <xdr:nvSpPr>
        <xdr:cNvPr id="5" name="Left Arrow 5"/>
        <xdr:cNvSpPr>
          <a:spLocks/>
        </xdr:cNvSpPr>
      </xdr:nvSpPr>
      <xdr:spPr>
        <a:xfrm>
          <a:off x="2495550" y="5972175"/>
          <a:ext cx="314325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30</xdr:row>
      <xdr:rowOff>47625</xdr:rowOff>
    </xdr:from>
    <xdr:to>
      <xdr:col>4</xdr:col>
      <xdr:colOff>447675</xdr:colOff>
      <xdr:row>31</xdr:row>
      <xdr:rowOff>0</xdr:rowOff>
    </xdr:to>
    <xdr:sp>
      <xdr:nvSpPr>
        <xdr:cNvPr id="6" name="Left Arrow 6"/>
        <xdr:cNvSpPr>
          <a:spLocks/>
        </xdr:cNvSpPr>
      </xdr:nvSpPr>
      <xdr:spPr>
        <a:xfrm>
          <a:off x="2495550" y="6219825"/>
          <a:ext cx="314325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38100</xdr:rowOff>
    </xdr:from>
    <xdr:to>
      <xdr:col>4</xdr:col>
      <xdr:colOff>381000</xdr:colOff>
      <xdr:row>0</xdr:row>
      <xdr:rowOff>219075</xdr:rowOff>
    </xdr:to>
    <xdr:sp>
      <xdr:nvSpPr>
        <xdr:cNvPr id="1" name="Left Arrow 1"/>
        <xdr:cNvSpPr>
          <a:spLocks/>
        </xdr:cNvSpPr>
      </xdr:nvSpPr>
      <xdr:spPr>
        <a:xfrm>
          <a:off x="2438400" y="38100"/>
          <a:ext cx="304800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28575</xdr:rowOff>
    </xdr:from>
    <xdr:to>
      <xdr:col>4</xdr:col>
      <xdr:colOff>381000</xdr:colOff>
      <xdr:row>0</xdr:row>
      <xdr:rowOff>200025</xdr:rowOff>
    </xdr:to>
    <xdr:sp>
      <xdr:nvSpPr>
        <xdr:cNvPr id="1" name="Left Arrow 1"/>
        <xdr:cNvSpPr>
          <a:spLocks/>
        </xdr:cNvSpPr>
      </xdr:nvSpPr>
      <xdr:spPr>
        <a:xfrm>
          <a:off x="2438400" y="28575"/>
          <a:ext cx="304800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38100</xdr:rowOff>
    </xdr:from>
    <xdr:to>
      <xdr:col>4</xdr:col>
      <xdr:colOff>381000</xdr:colOff>
      <xdr:row>0</xdr:row>
      <xdr:rowOff>219075</xdr:rowOff>
    </xdr:to>
    <xdr:sp>
      <xdr:nvSpPr>
        <xdr:cNvPr id="1" name="Left Arrow 1"/>
        <xdr:cNvSpPr>
          <a:spLocks/>
        </xdr:cNvSpPr>
      </xdr:nvSpPr>
      <xdr:spPr>
        <a:xfrm>
          <a:off x="2438400" y="38100"/>
          <a:ext cx="304800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28575</xdr:rowOff>
    </xdr:from>
    <xdr:to>
      <xdr:col>4</xdr:col>
      <xdr:colOff>419100</xdr:colOff>
      <xdr:row>0</xdr:row>
      <xdr:rowOff>200025</xdr:rowOff>
    </xdr:to>
    <xdr:sp>
      <xdr:nvSpPr>
        <xdr:cNvPr id="1" name="Left Arrow 1"/>
        <xdr:cNvSpPr>
          <a:spLocks/>
        </xdr:cNvSpPr>
      </xdr:nvSpPr>
      <xdr:spPr>
        <a:xfrm>
          <a:off x="2457450" y="28575"/>
          <a:ext cx="314325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38100</xdr:rowOff>
    </xdr:from>
    <xdr:to>
      <xdr:col>4</xdr:col>
      <xdr:colOff>381000</xdr:colOff>
      <xdr:row>0</xdr:row>
      <xdr:rowOff>219075</xdr:rowOff>
    </xdr:to>
    <xdr:sp>
      <xdr:nvSpPr>
        <xdr:cNvPr id="1" name="Left Arrow 1"/>
        <xdr:cNvSpPr>
          <a:spLocks/>
        </xdr:cNvSpPr>
      </xdr:nvSpPr>
      <xdr:spPr>
        <a:xfrm>
          <a:off x="2438400" y="38100"/>
          <a:ext cx="304800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28575</xdr:rowOff>
    </xdr:from>
    <xdr:to>
      <xdr:col>4</xdr:col>
      <xdr:colOff>419100</xdr:colOff>
      <xdr:row>0</xdr:row>
      <xdr:rowOff>200025</xdr:rowOff>
    </xdr:to>
    <xdr:sp>
      <xdr:nvSpPr>
        <xdr:cNvPr id="1" name="Left Arrow 1"/>
        <xdr:cNvSpPr>
          <a:spLocks/>
        </xdr:cNvSpPr>
      </xdr:nvSpPr>
      <xdr:spPr>
        <a:xfrm>
          <a:off x="2457450" y="28575"/>
          <a:ext cx="314325" cy="180975"/>
        </a:xfrm>
        <a:prstGeom prst="leftArrow">
          <a:avLst>
            <a:gd name="adj" fmla="val -2206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urmetsleuth.com/cookingconversions.asp?Action=find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D28" sqref="D28"/>
    </sheetView>
  </sheetViews>
  <sheetFormatPr defaultColWidth="8.8515625" defaultRowHeight="15"/>
  <sheetData>
    <row r="1" spans="1:5" ht="18">
      <c r="A1" s="29" t="s">
        <v>233</v>
      </c>
      <c r="B1" s="29"/>
      <c r="C1" s="29"/>
      <c r="D1" s="29"/>
      <c r="E1" s="29"/>
    </row>
    <row r="2" spans="1:5" ht="18">
      <c r="A2" s="28" t="s">
        <v>292</v>
      </c>
      <c r="B2" s="28"/>
      <c r="C2" s="28"/>
      <c r="D2" s="28"/>
      <c r="E2" s="28"/>
    </row>
    <row r="3" spans="1:5" s="13" customFormat="1" ht="18.75" customHeight="1">
      <c r="A3" s="14" t="s">
        <v>297</v>
      </c>
      <c r="B3" s="14"/>
      <c r="C3" s="14"/>
      <c r="D3" s="14"/>
      <c r="E3" s="14"/>
    </row>
    <row r="4" spans="1:5" s="13" customFormat="1" ht="18.75" customHeight="1">
      <c r="A4" s="14" t="s">
        <v>298</v>
      </c>
      <c r="B4" s="14"/>
      <c r="C4" s="14"/>
      <c r="D4" s="14"/>
      <c r="E4" s="14"/>
    </row>
    <row r="5" spans="1:6" s="13" customFormat="1" ht="18.75" customHeight="1">
      <c r="A5" s="28" t="s">
        <v>265</v>
      </c>
      <c r="B5" s="28"/>
      <c r="C5" s="28"/>
      <c r="D5" s="9" t="s">
        <v>299</v>
      </c>
      <c r="E5" s="14"/>
      <c r="F5" s="13" t="s">
        <v>300</v>
      </c>
    </row>
    <row r="6" spans="1:19" s="15" customFormat="1" ht="18.75" customHeight="1">
      <c r="A6" s="17" t="s">
        <v>301</v>
      </c>
      <c r="B6" s="16"/>
      <c r="C6" s="16"/>
      <c r="D6" s="16"/>
      <c r="E6" s="14"/>
      <c r="N6" s="14"/>
      <c r="O6" s="14"/>
      <c r="P6" s="14"/>
      <c r="Q6" s="14"/>
      <c r="R6" s="14"/>
      <c r="S6" s="14"/>
    </row>
    <row r="7" spans="1:5" s="15" customFormat="1" ht="18.75" customHeight="1">
      <c r="A7" s="17" t="s">
        <v>305</v>
      </c>
      <c r="B7" s="16"/>
      <c r="C7" s="16"/>
      <c r="D7" s="16"/>
      <c r="E7" s="14"/>
    </row>
    <row r="8" ht="15">
      <c r="A8" t="s">
        <v>223</v>
      </c>
    </row>
    <row r="9" ht="15">
      <c r="A9" t="s">
        <v>225</v>
      </c>
    </row>
    <row r="10" ht="15">
      <c r="A10" t="s">
        <v>224</v>
      </c>
    </row>
    <row r="11" ht="15">
      <c r="A11" t="s">
        <v>264</v>
      </c>
    </row>
    <row r="12" ht="15">
      <c r="A12" t="s">
        <v>291</v>
      </c>
    </row>
    <row r="13" ht="15">
      <c r="A13" t="s">
        <v>108</v>
      </c>
    </row>
    <row r="14" ht="15">
      <c r="A14" t="s">
        <v>315</v>
      </c>
    </row>
    <row r="15" ht="15">
      <c r="A15" s="20" t="s">
        <v>306</v>
      </c>
    </row>
    <row r="16" ht="15">
      <c r="A16" s="20"/>
    </row>
    <row r="17" ht="15">
      <c r="A17" t="s">
        <v>293</v>
      </c>
    </row>
    <row r="18" ht="15">
      <c r="A18" t="s">
        <v>294</v>
      </c>
    </row>
    <row r="19" ht="15">
      <c r="A19" t="s">
        <v>295</v>
      </c>
    </row>
    <row r="20" ht="15">
      <c r="A20" t="s">
        <v>234</v>
      </c>
    </row>
    <row r="21" ht="15">
      <c r="A21" t="s">
        <v>296</v>
      </c>
    </row>
    <row r="23" ht="15">
      <c r="A23" s="18" t="s">
        <v>222</v>
      </c>
    </row>
    <row r="24" ht="15">
      <c r="A24" t="s">
        <v>280</v>
      </c>
    </row>
  </sheetData>
  <sheetProtection/>
  <mergeCells count="3">
    <mergeCell ref="A5:C5"/>
    <mergeCell ref="A1:E1"/>
    <mergeCell ref="A2:E2"/>
  </mergeCells>
  <hyperlinks>
    <hyperlink ref="A15" r:id="rId1" display="http://gourmetsleuth.com/cookingconversions.asp?Action=find"/>
  </hyperlinks>
  <printOptions/>
  <pageMargins left="0.7" right="0.7" top="0.75" bottom="0.75" header="0.3" footer="0.3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22" sqref="H22"/>
    </sheetView>
  </sheetViews>
  <sheetFormatPr defaultColWidth="8.8515625" defaultRowHeight="15"/>
  <cols>
    <col min="1" max="10" width="8.8515625" style="0" customWidth="1"/>
    <col min="11" max="11" width="9.140625" style="0" hidden="1" customWidth="1"/>
    <col min="12" max="12" width="8.57421875" style="0" customWidth="1"/>
  </cols>
  <sheetData>
    <row r="1" spans="1:5" ht="18">
      <c r="A1" s="29" t="s">
        <v>257</v>
      </c>
      <c r="B1" s="29"/>
      <c r="C1" s="29"/>
      <c r="D1" s="29"/>
      <c r="E1" s="29"/>
    </row>
    <row r="3" spans="1:12" ht="15">
      <c r="A3" s="19" t="s">
        <v>258</v>
      </c>
      <c r="B3" s="19" t="s">
        <v>259</v>
      </c>
      <c r="C3" s="19" t="s">
        <v>260</v>
      </c>
      <c r="D3" s="19" t="s">
        <v>261</v>
      </c>
      <c r="E3" s="19" t="s">
        <v>260</v>
      </c>
      <c r="F3" s="37" t="s">
        <v>262</v>
      </c>
      <c r="G3" s="37"/>
      <c r="H3" s="38" t="s">
        <v>263</v>
      </c>
      <c r="I3" s="38"/>
      <c r="J3" s="38"/>
      <c r="K3" s="38"/>
      <c r="L3" s="38"/>
    </row>
    <row r="4" spans="1:12" ht="15">
      <c r="A4" s="1">
        <v>2</v>
      </c>
      <c r="B4" s="1">
        <v>2</v>
      </c>
      <c r="C4" s="1">
        <v>2</v>
      </c>
      <c r="D4" s="1">
        <v>2</v>
      </c>
      <c r="E4" s="1">
        <v>2</v>
      </c>
      <c r="F4" s="36">
        <v>10</v>
      </c>
      <c r="G4" s="36"/>
      <c r="H4" s="35" t="s">
        <v>134</v>
      </c>
      <c r="I4" s="35"/>
      <c r="J4" s="35"/>
      <c r="K4" s="35"/>
      <c r="L4" s="35"/>
    </row>
    <row r="5" spans="1:12" ht="15">
      <c r="A5" s="1">
        <v>3</v>
      </c>
      <c r="B5" s="1">
        <v>3</v>
      </c>
      <c r="C5" s="1">
        <v>1</v>
      </c>
      <c r="D5" s="1">
        <v>3</v>
      </c>
      <c r="E5" s="1">
        <v>1</v>
      </c>
      <c r="F5" s="36">
        <v>11</v>
      </c>
      <c r="G5" s="36"/>
      <c r="H5" s="35" t="s">
        <v>135</v>
      </c>
      <c r="I5" s="35"/>
      <c r="J5" s="35"/>
      <c r="K5" s="35"/>
      <c r="L5" s="35"/>
    </row>
    <row r="6" spans="1:12" ht="15">
      <c r="A6" s="1">
        <v>3</v>
      </c>
      <c r="B6" s="1">
        <v>3</v>
      </c>
      <c r="C6" s="1">
        <v>2</v>
      </c>
      <c r="D6" s="1">
        <v>3</v>
      </c>
      <c r="E6" s="1">
        <v>2</v>
      </c>
      <c r="F6" s="36">
        <v>13</v>
      </c>
      <c r="G6" s="36"/>
      <c r="H6" s="35" t="s">
        <v>136</v>
      </c>
      <c r="I6" s="35"/>
      <c r="J6" s="35"/>
      <c r="K6" s="35"/>
      <c r="L6" s="35"/>
    </row>
    <row r="7" spans="1:12" ht="15">
      <c r="A7" s="1">
        <v>4</v>
      </c>
      <c r="B7" s="1">
        <v>4</v>
      </c>
      <c r="C7" s="1">
        <v>1</v>
      </c>
      <c r="D7" s="1">
        <v>4</v>
      </c>
      <c r="E7" s="1">
        <v>1</v>
      </c>
      <c r="F7" s="36">
        <v>14</v>
      </c>
      <c r="G7" s="36"/>
      <c r="H7" s="35" t="s">
        <v>137</v>
      </c>
      <c r="I7" s="35"/>
      <c r="J7" s="35"/>
      <c r="K7" s="35"/>
      <c r="L7" s="35"/>
    </row>
    <row r="8" spans="1:12" ht="15">
      <c r="A8" s="1">
        <v>4</v>
      </c>
      <c r="B8" s="1">
        <v>4</v>
      </c>
      <c r="C8" s="1">
        <v>2</v>
      </c>
      <c r="D8" s="1">
        <v>4</v>
      </c>
      <c r="E8" s="1">
        <v>2</v>
      </c>
      <c r="F8" s="36">
        <v>16</v>
      </c>
      <c r="G8" s="36"/>
      <c r="H8" s="35" t="s">
        <v>138</v>
      </c>
      <c r="I8" s="35"/>
      <c r="J8" s="35"/>
      <c r="K8" s="35"/>
      <c r="L8" s="35"/>
    </row>
    <row r="9" spans="1:12" ht="15">
      <c r="A9" s="1">
        <v>5</v>
      </c>
      <c r="B9" s="1">
        <v>5</v>
      </c>
      <c r="C9" s="1">
        <v>1</v>
      </c>
      <c r="D9" s="1">
        <v>5</v>
      </c>
      <c r="E9" s="1">
        <v>1</v>
      </c>
      <c r="F9" s="36">
        <v>17</v>
      </c>
      <c r="G9" s="36"/>
      <c r="H9" s="35" t="s">
        <v>139</v>
      </c>
      <c r="I9" s="35"/>
      <c r="J9" s="35"/>
      <c r="K9" s="35"/>
      <c r="L9" s="35"/>
    </row>
    <row r="10" spans="1:12" ht="15">
      <c r="A10" s="1">
        <v>5</v>
      </c>
      <c r="B10" s="1">
        <v>5</v>
      </c>
      <c r="C10" s="1">
        <v>2</v>
      </c>
      <c r="D10" s="1">
        <v>5</v>
      </c>
      <c r="E10" s="1">
        <v>2</v>
      </c>
      <c r="F10" s="36">
        <v>19</v>
      </c>
      <c r="G10" s="36"/>
      <c r="H10" s="35" t="s">
        <v>140</v>
      </c>
      <c r="I10" s="35"/>
      <c r="J10" s="35"/>
      <c r="K10" s="35"/>
      <c r="L10" s="35"/>
    </row>
    <row r="11" spans="1:12" ht="15">
      <c r="A11" s="1">
        <v>4</v>
      </c>
      <c r="B11" s="1">
        <v>4</v>
      </c>
      <c r="C11" s="1">
        <v>4</v>
      </c>
      <c r="D11" s="1">
        <v>4</v>
      </c>
      <c r="E11" s="1">
        <v>4</v>
      </c>
      <c r="F11" s="36">
        <v>20</v>
      </c>
      <c r="G11" s="36"/>
      <c r="H11" s="35" t="s">
        <v>141</v>
      </c>
      <c r="I11" s="35"/>
      <c r="J11" s="35"/>
      <c r="K11" s="35"/>
      <c r="L11" s="35"/>
    </row>
    <row r="12" spans="1:12" ht="15">
      <c r="A12" s="1">
        <v>5</v>
      </c>
      <c r="B12" s="1">
        <v>5</v>
      </c>
      <c r="C12" s="1">
        <v>3</v>
      </c>
      <c r="D12" s="1">
        <v>5</v>
      </c>
      <c r="E12" s="1">
        <v>3</v>
      </c>
      <c r="F12" s="36">
        <v>21</v>
      </c>
      <c r="G12" s="36"/>
      <c r="H12" s="35" t="s">
        <v>303</v>
      </c>
      <c r="I12" s="35"/>
      <c r="J12" s="35"/>
      <c r="K12" s="35"/>
      <c r="L12" s="35"/>
    </row>
    <row r="13" spans="1:12" ht="15">
      <c r="A13" s="1">
        <v>5</v>
      </c>
      <c r="B13" s="1">
        <v>5</v>
      </c>
      <c r="C13" s="1">
        <v>4</v>
      </c>
      <c r="D13" s="1">
        <v>5</v>
      </c>
      <c r="E13" s="1">
        <v>4</v>
      </c>
      <c r="F13" s="36">
        <v>23</v>
      </c>
      <c r="G13" s="36"/>
      <c r="H13" s="35" t="s">
        <v>302</v>
      </c>
      <c r="I13" s="35"/>
      <c r="J13" s="35"/>
      <c r="K13" s="35"/>
      <c r="L13" s="35"/>
    </row>
    <row r="14" spans="1:12" ht="15">
      <c r="A14" s="1">
        <v>5</v>
      </c>
      <c r="B14" s="1">
        <v>5</v>
      </c>
      <c r="C14" s="1">
        <v>5</v>
      </c>
      <c r="D14" s="1">
        <v>5</v>
      </c>
      <c r="E14" s="1">
        <v>5</v>
      </c>
      <c r="F14" s="36">
        <v>25</v>
      </c>
      <c r="G14" s="36"/>
      <c r="H14" s="35" t="s">
        <v>304</v>
      </c>
      <c r="I14" s="35"/>
      <c r="J14" s="35"/>
      <c r="K14" s="35"/>
      <c r="L14" s="35"/>
    </row>
    <row r="15" ht="15">
      <c r="A15" s="18"/>
    </row>
    <row r="16" spans="1:5" ht="18">
      <c r="A16" s="29" t="s">
        <v>283</v>
      </c>
      <c r="B16" s="29"/>
      <c r="C16" s="29"/>
      <c r="D16" s="29"/>
      <c r="E16" s="29"/>
    </row>
    <row r="17" spans="1:4" ht="18">
      <c r="A17" s="28" t="s">
        <v>230</v>
      </c>
      <c r="B17" s="28"/>
      <c r="C17" s="28"/>
      <c r="D17" s="9">
        <v>1</v>
      </c>
    </row>
    <row r="18" spans="1:4" ht="18">
      <c r="A18" s="33" t="s">
        <v>228</v>
      </c>
      <c r="B18" s="33"/>
      <c r="C18" s="33"/>
      <c r="D18" s="24">
        <f>4*(D17*7)</f>
        <v>28</v>
      </c>
    </row>
    <row r="19" spans="1:4" ht="18">
      <c r="A19" s="28" t="s">
        <v>230</v>
      </c>
      <c r="B19" s="28"/>
      <c r="C19" s="28"/>
      <c r="D19" s="9">
        <v>1</v>
      </c>
    </row>
    <row r="20" spans="1:4" ht="18">
      <c r="A20" s="32" t="s">
        <v>229</v>
      </c>
      <c r="B20" s="32"/>
      <c r="C20" s="32"/>
      <c r="D20" s="23">
        <f>4*(D19*9)</f>
        <v>36</v>
      </c>
    </row>
    <row r="21" spans="1:4" ht="18">
      <c r="A21" s="28" t="s">
        <v>230</v>
      </c>
      <c r="B21" s="28"/>
      <c r="C21" s="28"/>
      <c r="D21" s="9">
        <v>1</v>
      </c>
    </row>
    <row r="22" spans="1:4" ht="18">
      <c r="A22" s="34" t="s">
        <v>227</v>
      </c>
      <c r="B22" s="34"/>
      <c r="C22" s="34"/>
      <c r="D22" s="22">
        <f>9*(D21*3)</f>
        <v>27</v>
      </c>
    </row>
    <row r="23" spans="1:4" ht="18">
      <c r="A23" s="28" t="s">
        <v>231</v>
      </c>
      <c r="B23" s="28"/>
      <c r="C23" s="28"/>
      <c r="D23" s="25">
        <f>SUM(D18:D20)+D22</f>
        <v>92</v>
      </c>
    </row>
    <row r="25" ht="15">
      <c r="A25" t="s">
        <v>281</v>
      </c>
    </row>
    <row r="26" ht="15">
      <c r="A26" t="s">
        <v>232</v>
      </c>
    </row>
    <row r="28" spans="1:7" ht="18">
      <c r="A28" s="30" t="s">
        <v>284</v>
      </c>
      <c r="B28" s="31"/>
      <c r="C28" s="31"/>
      <c r="D28" s="31"/>
      <c r="E28" s="31"/>
      <c r="F28" s="31"/>
      <c r="G28" s="31"/>
    </row>
    <row r="29" spans="1:6" ht="18">
      <c r="A29" s="33" t="s">
        <v>285</v>
      </c>
      <c r="B29" s="33"/>
      <c r="C29" s="33"/>
      <c r="D29" s="24">
        <v>0</v>
      </c>
      <c r="F29" s="26">
        <f>D29/7</f>
        <v>0</v>
      </c>
    </row>
    <row r="30" spans="1:6" ht="18">
      <c r="A30" s="32" t="s">
        <v>286</v>
      </c>
      <c r="B30" s="32"/>
      <c r="C30" s="32"/>
      <c r="D30" s="23">
        <v>0</v>
      </c>
      <c r="F30" s="26">
        <f>D30/9</f>
        <v>0</v>
      </c>
    </row>
    <row r="31" spans="1:6" ht="18">
      <c r="A31" s="34" t="s">
        <v>287</v>
      </c>
      <c r="B31" s="34"/>
      <c r="C31" s="34"/>
      <c r="D31" s="22">
        <v>0</v>
      </c>
      <c r="F31" s="26">
        <f>D31/3</f>
        <v>0</v>
      </c>
    </row>
    <row r="32" spans="4:6" ht="18">
      <c r="D32" s="27" t="s">
        <v>289</v>
      </c>
      <c r="F32" s="27" t="s">
        <v>288</v>
      </c>
    </row>
    <row r="34" ht="15">
      <c r="A34" t="s">
        <v>290</v>
      </c>
    </row>
  </sheetData>
  <sheetProtection/>
  <mergeCells count="37">
    <mergeCell ref="H8:L8"/>
    <mergeCell ref="H12:L12"/>
    <mergeCell ref="A1:E1"/>
    <mergeCell ref="F3:G3"/>
    <mergeCell ref="F4:G4"/>
    <mergeCell ref="H3:L3"/>
    <mergeCell ref="H4:L4"/>
    <mergeCell ref="F5:G5"/>
    <mergeCell ref="H5:L5"/>
    <mergeCell ref="H13:L13"/>
    <mergeCell ref="F6:G6"/>
    <mergeCell ref="F7:G7"/>
    <mergeCell ref="F8:G8"/>
    <mergeCell ref="F9:G9"/>
    <mergeCell ref="F13:G13"/>
    <mergeCell ref="H10:L10"/>
    <mergeCell ref="H9:L9"/>
    <mergeCell ref="H6:L6"/>
    <mergeCell ref="H7:L7"/>
    <mergeCell ref="F11:G11"/>
    <mergeCell ref="F12:G12"/>
    <mergeCell ref="F10:G10"/>
    <mergeCell ref="A23:C23"/>
    <mergeCell ref="A18:C18"/>
    <mergeCell ref="A20:C20"/>
    <mergeCell ref="F14:G14"/>
    <mergeCell ref="A22:C22"/>
    <mergeCell ref="A28:G28"/>
    <mergeCell ref="A30:C30"/>
    <mergeCell ref="A29:C29"/>
    <mergeCell ref="A31:C31"/>
    <mergeCell ref="H11:L11"/>
    <mergeCell ref="A16:E16"/>
    <mergeCell ref="A17:C17"/>
    <mergeCell ref="A21:C21"/>
    <mergeCell ref="A19:C19"/>
    <mergeCell ref="H14:L14"/>
  </mergeCells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I40" sqref="I40"/>
    </sheetView>
  </sheetViews>
  <sheetFormatPr defaultColWidth="8.8515625" defaultRowHeight="15"/>
  <sheetData>
    <row r="1" spans="1:4" ht="18">
      <c r="A1" s="28" t="s">
        <v>265</v>
      </c>
      <c r="B1" s="28"/>
      <c r="C1" s="28"/>
      <c r="D1" s="9">
        <v>1</v>
      </c>
    </row>
    <row r="3" spans="1:16" ht="15">
      <c r="A3" s="43" t="s">
        <v>142</v>
      </c>
      <c r="B3" s="44"/>
      <c r="C3" s="43" t="s">
        <v>181</v>
      </c>
      <c r="D3" s="44"/>
      <c r="F3" s="40" t="s">
        <v>143</v>
      </c>
      <c r="G3" s="42"/>
      <c r="H3" s="41"/>
      <c r="I3" s="40" t="s">
        <v>181</v>
      </c>
      <c r="J3" s="41"/>
      <c r="L3" s="40" t="s">
        <v>144</v>
      </c>
      <c r="M3" s="42"/>
      <c r="N3" s="41"/>
      <c r="O3" s="40" t="s">
        <v>181</v>
      </c>
      <c r="P3" s="41"/>
    </row>
    <row r="4" spans="1:16" ht="15">
      <c r="A4" s="39" t="s">
        <v>266</v>
      </c>
      <c r="B4" s="39"/>
      <c r="C4" s="7">
        <f>D1*1</f>
        <v>1</v>
      </c>
      <c r="D4" s="1" t="s">
        <v>101</v>
      </c>
      <c r="F4" s="39" t="s">
        <v>155</v>
      </c>
      <c r="G4" s="39"/>
      <c r="H4" s="39"/>
      <c r="I4" s="7">
        <f>D1*1</f>
        <v>1</v>
      </c>
      <c r="J4" s="1" t="s">
        <v>178</v>
      </c>
      <c r="L4" s="39" t="s">
        <v>185</v>
      </c>
      <c r="M4" s="39"/>
      <c r="N4" s="39"/>
      <c r="O4" s="2">
        <f>D1*7.5</f>
        <v>7.5</v>
      </c>
      <c r="P4" s="1" t="s">
        <v>105</v>
      </c>
    </row>
    <row r="5" spans="1:16" ht="15">
      <c r="A5" s="39" t="s">
        <v>267</v>
      </c>
      <c r="B5" s="39"/>
      <c r="C5" s="7">
        <f>D1*1</f>
        <v>1</v>
      </c>
      <c r="D5" s="1" t="s">
        <v>101</v>
      </c>
      <c r="F5" s="39" t="s">
        <v>156</v>
      </c>
      <c r="G5" s="39"/>
      <c r="H5" s="39"/>
      <c r="I5" s="7">
        <f>D1*12</f>
        <v>12</v>
      </c>
      <c r="J5" s="1" t="s">
        <v>179</v>
      </c>
      <c r="L5" s="39" t="s">
        <v>159</v>
      </c>
      <c r="M5" s="39"/>
      <c r="N5" s="39"/>
      <c r="O5" s="2">
        <f>D1*2</f>
        <v>2</v>
      </c>
      <c r="P5" s="1" t="s">
        <v>105</v>
      </c>
    </row>
    <row r="6" spans="1:16" ht="15">
      <c r="A6" s="39" t="s">
        <v>268</v>
      </c>
      <c r="B6" s="39"/>
      <c r="C6" s="7">
        <f>D1*1.5</f>
        <v>1.5</v>
      </c>
      <c r="D6" s="1" t="s">
        <v>101</v>
      </c>
      <c r="F6" s="39" t="s">
        <v>159</v>
      </c>
      <c r="G6" s="39"/>
      <c r="H6" s="39"/>
      <c r="I6" s="7">
        <f>D1*1.25</f>
        <v>1.25</v>
      </c>
      <c r="J6" s="1" t="s">
        <v>105</v>
      </c>
      <c r="L6" s="39" t="s">
        <v>161</v>
      </c>
      <c r="M6" s="39"/>
      <c r="N6" s="39"/>
      <c r="O6" s="2">
        <f>D1*2.25</f>
        <v>2.25</v>
      </c>
      <c r="P6" s="1" t="s">
        <v>105</v>
      </c>
    </row>
    <row r="7" spans="1:16" ht="15">
      <c r="A7" s="39" t="s">
        <v>269</v>
      </c>
      <c r="B7" s="39"/>
      <c r="C7" s="7">
        <f>D1*1</f>
        <v>1</v>
      </c>
      <c r="D7" s="1" t="s">
        <v>101</v>
      </c>
      <c r="F7" s="39" t="s">
        <v>160</v>
      </c>
      <c r="G7" s="39"/>
      <c r="H7" s="39"/>
      <c r="I7" s="7">
        <f>D1*0.75</f>
        <v>0.75</v>
      </c>
      <c r="J7" s="1" t="s">
        <v>105</v>
      </c>
      <c r="L7" s="39" t="s">
        <v>162</v>
      </c>
      <c r="M7" s="39"/>
      <c r="N7" s="39"/>
      <c r="O7" s="2">
        <f>D1*2</f>
        <v>2</v>
      </c>
      <c r="P7" s="1" t="s">
        <v>105</v>
      </c>
    </row>
    <row r="8" spans="1:16" ht="15">
      <c r="A8" s="39" t="s">
        <v>270</v>
      </c>
      <c r="B8" s="39"/>
      <c r="C8" s="7">
        <f>D1*1</f>
        <v>1</v>
      </c>
      <c r="D8" s="1" t="s">
        <v>101</v>
      </c>
      <c r="F8" s="39" t="s">
        <v>161</v>
      </c>
      <c r="G8" s="39"/>
      <c r="H8" s="39"/>
      <c r="I8" s="7">
        <f>D1*1.33</f>
        <v>1.33</v>
      </c>
      <c r="J8" s="1" t="s">
        <v>105</v>
      </c>
      <c r="L8" s="39" t="s">
        <v>186</v>
      </c>
      <c r="M8" s="39"/>
      <c r="N8" s="39"/>
      <c r="O8" s="2">
        <f>D1*2</f>
        <v>2</v>
      </c>
      <c r="P8" s="1" t="s">
        <v>105</v>
      </c>
    </row>
    <row r="9" spans="1:16" ht="15">
      <c r="A9" s="39" t="s">
        <v>271</v>
      </c>
      <c r="B9" s="39"/>
      <c r="C9" s="7">
        <f>D1*1.5</f>
        <v>1.5</v>
      </c>
      <c r="D9" s="1" t="s">
        <v>101</v>
      </c>
      <c r="F9" s="39" t="s">
        <v>162</v>
      </c>
      <c r="G9" s="39"/>
      <c r="H9" s="39"/>
      <c r="I9" s="8">
        <f>D1*1.25</f>
        <v>1.25</v>
      </c>
      <c r="J9" s="1" t="s">
        <v>105</v>
      </c>
      <c r="L9" s="39" t="s">
        <v>187</v>
      </c>
      <c r="M9" s="39"/>
      <c r="N9" s="39"/>
      <c r="O9" s="2">
        <f>D1*1</f>
        <v>1</v>
      </c>
      <c r="P9" s="1" t="s">
        <v>30</v>
      </c>
    </row>
    <row r="10" spans="1:16" ht="15">
      <c r="A10" s="39" t="s">
        <v>272</v>
      </c>
      <c r="B10" s="39"/>
      <c r="C10" s="7">
        <f>D1*1</f>
        <v>1</v>
      </c>
      <c r="D10" s="1" t="s">
        <v>101</v>
      </c>
      <c r="F10" s="39" t="s">
        <v>165</v>
      </c>
      <c r="G10" s="39"/>
      <c r="H10" s="39"/>
      <c r="I10" s="7">
        <f>D1*1.5</f>
        <v>1.5</v>
      </c>
      <c r="J10" s="1" t="s">
        <v>105</v>
      </c>
      <c r="L10" s="39" t="s">
        <v>188</v>
      </c>
      <c r="M10" s="39"/>
      <c r="N10" s="39"/>
      <c r="O10" s="2">
        <f>D1*1</f>
        <v>1</v>
      </c>
      <c r="P10" s="1" t="s">
        <v>29</v>
      </c>
    </row>
    <row r="11" spans="1:16" ht="15">
      <c r="A11" s="39" t="s">
        <v>273</v>
      </c>
      <c r="B11" s="39"/>
      <c r="C11" s="7">
        <f>D1*1</f>
        <v>1</v>
      </c>
      <c r="D11" s="1" t="s">
        <v>101</v>
      </c>
      <c r="F11" s="39" t="s">
        <v>167</v>
      </c>
      <c r="G11" s="39"/>
      <c r="H11" s="39"/>
      <c r="I11" s="7">
        <f>D1*1</f>
        <v>1</v>
      </c>
      <c r="J11" s="1" t="s">
        <v>105</v>
      </c>
      <c r="L11" s="39" t="s">
        <v>0</v>
      </c>
      <c r="M11" s="39"/>
      <c r="N11" s="39"/>
      <c r="O11" s="2">
        <f>D1*6</f>
        <v>6</v>
      </c>
      <c r="P11" s="1" t="s">
        <v>105</v>
      </c>
    </row>
    <row r="12" spans="1:16" ht="15">
      <c r="A12" s="39" t="s">
        <v>274</v>
      </c>
      <c r="B12" s="39"/>
      <c r="C12" s="7">
        <f>D1*1.5</f>
        <v>1.5</v>
      </c>
      <c r="D12" s="1" t="s">
        <v>101</v>
      </c>
      <c r="F12" s="39" t="s">
        <v>169</v>
      </c>
      <c r="G12" s="39"/>
      <c r="H12" s="39"/>
      <c r="I12" s="7">
        <f>D1*0.5</f>
        <v>0.5</v>
      </c>
      <c r="J12" s="1" t="s">
        <v>105</v>
      </c>
      <c r="L12" s="39" t="s">
        <v>1</v>
      </c>
      <c r="M12" s="39"/>
      <c r="N12" s="39"/>
      <c r="O12" s="2">
        <f>D1*3</f>
        <v>3</v>
      </c>
      <c r="P12" s="1" t="s">
        <v>105</v>
      </c>
    </row>
    <row r="13" spans="1:16" ht="15">
      <c r="A13" s="39" t="s">
        <v>275</v>
      </c>
      <c r="B13" s="39"/>
      <c r="C13" s="7">
        <f>D1*1</f>
        <v>1</v>
      </c>
      <c r="D13" s="1" t="s">
        <v>101</v>
      </c>
      <c r="F13" s="39" t="s">
        <v>170</v>
      </c>
      <c r="G13" s="39"/>
      <c r="H13" s="39"/>
      <c r="I13" s="7">
        <f>D1*1</f>
        <v>1</v>
      </c>
      <c r="J13" s="1" t="s">
        <v>105</v>
      </c>
      <c r="L13" s="39" t="s">
        <v>169</v>
      </c>
      <c r="M13" s="39"/>
      <c r="N13" s="39"/>
      <c r="O13" s="2">
        <f>D1*0.66</f>
        <v>0.66</v>
      </c>
      <c r="P13" s="1" t="s">
        <v>105</v>
      </c>
    </row>
    <row r="14" spans="1:16" ht="15">
      <c r="A14" s="39" t="s">
        <v>276</v>
      </c>
      <c r="B14" s="39"/>
      <c r="C14" s="7">
        <f>D1*1</f>
        <v>1</v>
      </c>
      <c r="D14" s="1" t="s">
        <v>101</v>
      </c>
      <c r="F14" s="39" t="s">
        <v>171</v>
      </c>
      <c r="G14" s="39"/>
      <c r="H14" s="39"/>
      <c r="I14" s="7">
        <f>D1*1.33</f>
        <v>1.33</v>
      </c>
      <c r="J14" s="1" t="s">
        <v>105</v>
      </c>
      <c r="L14" s="39" t="s">
        <v>2</v>
      </c>
      <c r="M14" s="39"/>
      <c r="N14" s="39"/>
      <c r="O14" s="2">
        <f>D1*1.25</f>
        <v>1.25</v>
      </c>
      <c r="P14" s="1" t="s">
        <v>105</v>
      </c>
    </row>
    <row r="15" spans="1:16" ht="15">
      <c r="A15" s="39" t="s">
        <v>277</v>
      </c>
      <c r="B15" s="39"/>
      <c r="C15" s="7">
        <f>D1*1.5</f>
        <v>1.5</v>
      </c>
      <c r="D15" s="1" t="s">
        <v>101</v>
      </c>
      <c r="F15" s="39" t="s">
        <v>172</v>
      </c>
      <c r="G15" s="39"/>
      <c r="H15" s="39"/>
      <c r="I15" s="7">
        <f>D1*0.5</f>
        <v>0.5</v>
      </c>
      <c r="J15" s="1" t="s">
        <v>105</v>
      </c>
      <c r="L15" s="39" t="s">
        <v>3</v>
      </c>
      <c r="M15" s="39"/>
      <c r="N15" s="39"/>
      <c r="O15" s="2">
        <f>D1*2</f>
        <v>2</v>
      </c>
      <c r="P15" s="1" t="s">
        <v>105</v>
      </c>
    </row>
    <row r="16" spans="1:16" ht="15">
      <c r="A16" s="39" t="s">
        <v>278</v>
      </c>
      <c r="B16" s="39"/>
      <c r="C16" s="7">
        <f>D1*1</f>
        <v>1</v>
      </c>
      <c r="D16" s="1" t="s">
        <v>101</v>
      </c>
      <c r="F16" s="39" t="s">
        <v>173</v>
      </c>
      <c r="G16" s="39"/>
      <c r="H16" s="39"/>
      <c r="I16" s="7">
        <f>D1*0.75</f>
        <v>0.75</v>
      </c>
      <c r="J16" s="1" t="s">
        <v>105</v>
      </c>
      <c r="L16" s="39" t="s">
        <v>171</v>
      </c>
      <c r="M16" s="39"/>
      <c r="N16" s="39"/>
      <c r="O16" s="2">
        <f>D1*4</f>
        <v>4</v>
      </c>
      <c r="P16" s="1" t="s">
        <v>105</v>
      </c>
    </row>
    <row r="17" spans="1:16" ht="15">
      <c r="A17" s="39" t="s">
        <v>279</v>
      </c>
      <c r="B17" s="39"/>
      <c r="C17" s="7">
        <f>D1*1.5</f>
        <v>1.5</v>
      </c>
      <c r="D17" s="1" t="s">
        <v>101</v>
      </c>
      <c r="F17" s="39" t="s">
        <v>174</v>
      </c>
      <c r="G17" s="39"/>
      <c r="H17" s="39"/>
      <c r="I17" s="7">
        <f>D1*1.25</f>
        <v>1.25</v>
      </c>
      <c r="J17" s="1" t="s">
        <v>105</v>
      </c>
      <c r="L17" s="39" t="s">
        <v>6</v>
      </c>
      <c r="M17" s="39"/>
      <c r="N17" s="39"/>
      <c r="O17" s="2">
        <f>D1*1</f>
        <v>1</v>
      </c>
      <c r="P17" s="1" t="s">
        <v>105</v>
      </c>
    </row>
    <row r="18" spans="1:16" ht="15">
      <c r="A18" s="39" t="s">
        <v>77</v>
      </c>
      <c r="B18" s="39"/>
      <c r="C18" s="7">
        <f>D1*1.5</f>
        <v>1.5</v>
      </c>
      <c r="D18" s="1" t="s">
        <v>101</v>
      </c>
      <c r="F18" s="39" t="s">
        <v>175</v>
      </c>
      <c r="G18" s="39"/>
      <c r="H18" s="39"/>
      <c r="I18" s="7">
        <f>D1*1.33</f>
        <v>1.33</v>
      </c>
      <c r="J18" s="1" t="s">
        <v>105</v>
      </c>
      <c r="L18" s="39" t="s">
        <v>282</v>
      </c>
      <c r="M18" s="39"/>
      <c r="N18" s="39"/>
      <c r="O18" s="2">
        <f>D1*0.5</f>
        <v>0.5</v>
      </c>
      <c r="P18" s="1" t="s">
        <v>31</v>
      </c>
    </row>
    <row r="19" spans="1:16" ht="15">
      <c r="A19" s="39" t="s">
        <v>78</v>
      </c>
      <c r="B19" s="39"/>
      <c r="C19" s="7">
        <f>D1*1.5</f>
        <v>1.5</v>
      </c>
      <c r="D19" s="1" t="s">
        <v>101</v>
      </c>
      <c r="L19" s="39" t="s">
        <v>9</v>
      </c>
      <c r="M19" s="39"/>
      <c r="N19" s="39"/>
      <c r="O19" s="2">
        <f>D1*3</f>
        <v>3</v>
      </c>
      <c r="P19" s="1" t="s">
        <v>178</v>
      </c>
    </row>
    <row r="20" spans="1:16" ht="15">
      <c r="A20" s="39" t="s">
        <v>79</v>
      </c>
      <c r="B20" s="39"/>
      <c r="C20" s="7">
        <f>D1*1.5</f>
        <v>1.5</v>
      </c>
      <c r="D20" s="1" t="s">
        <v>101</v>
      </c>
      <c r="F20" s="45" t="s">
        <v>145</v>
      </c>
      <c r="G20" s="45"/>
      <c r="H20" s="46" t="s">
        <v>181</v>
      </c>
      <c r="I20" s="47"/>
      <c r="L20" s="39" t="s">
        <v>10</v>
      </c>
      <c r="M20" s="39"/>
      <c r="N20" s="39"/>
      <c r="O20" s="2">
        <f>D1*0.5</f>
        <v>0.5</v>
      </c>
      <c r="P20" s="1" t="s">
        <v>105</v>
      </c>
    </row>
    <row r="21" spans="1:16" ht="15">
      <c r="A21" s="39" t="s">
        <v>80</v>
      </c>
      <c r="B21" s="39"/>
      <c r="C21" s="7">
        <f>D1*1.5</f>
        <v>1.5</v>
      </c>
      <c r="D21" s="1" t="s">
        <v>101</v>
      </c>
      <c r="F21" s="39" t="s">
        <v>321</v>
      </c>
      <c r="G21" s="39"/>
      <c r="H21" s="2">
        <f>D1*3</f>
        <v>3</v>
      </c>
      <c r="I21" s="1" t="s">
        <v>31</v>
      </c>
      <c r="L21" s="39" t="s">
        <v>11</v>
      </c>
      <c r="M21" s="39"/>
      <c r="N21" s="39"/>
      <c r="O21" s="2">
        <f>D1*0.25</f>
        <v>0.25</v>
      </c>
      <c r="P21" s="1" t="s">
        <v>105</v>
      </c>
    </row>
    <row r="22" spans="1:16" ht="15">
      <c r="A22" s="39" t="s">
        <v>81</v>
      </c>
      <c r="B22" s="39"/>
      <c r="C22" s="7">
        <f>D1*1.5</f>
        <v>1.5</v>
      </c>
      <c r="D22" s="1" t="s">
        <v>101</v>
      </c>
      <c r="F22" s="39" t="s">
        <v>322</v>
      </c>
      <c r="G22" s="39"/>
      <c r="H22" s="2">
        <f>D1*1</f>
        <v>1</v>
      </c>
      <c r="I22" s="1" t="s">
        <v>203</v>
      </c>
      <c r="L22" s="39" t="s">
        <v>12</v>
      </c>
      <c r="M22" s="39"/>
      <c r="N22" s="39"/>
      <c r="O22" s="2">
        <f>D1*7</f>
        <v>7</v>
      </c>
      <c r="P22" s="1" t="s">
        <v>31</v>
      </c>
    </row>
    <row r="23" spans="1:16" ht="15">
      <c r="A23" s="39" t="s">
        <v>82</v>
      </c>
      <c r="B23" s="39"/>
      <c r="C23" s="7">
        <f>D1*1.5</f>
        <v>1.5</v>
      </c>
      <c r="D23" s="1" t="s">
        <v>101</v>
      </c>
      <c r="F23" s="39" t="s">
        <v>324</v>
      </c>
      <c r="G23" s="39"/>
      <c r="H23" s="2">
        <f>D1*1</f>
        <v>1</v>
      </c>
      <c r="I23" s="1" t="s">
        <v>31</v>
      </c>
      <c r="L23" s="39" t="s">
        <v>14</v>
      </c>
      <c r="M23" s="39"/>
      <c r="N23" s="39"/>
      <c r="O23" s="2">
        <f>D1*0.5</f>
        <v>0.5</v>
      </c>
      <c r="P23" s="1" t="s">
        <v>105</v>
      </c>
    </row>
    <row r="24" spans="1:16" ht="15">
      <c r="A24" s="39" t="s">
        <v>83</v>
      </c>
      <c r="B24" s="39"/>
      <c r="C24" s="7">
        <f>D1*1.5</f>
        <v>1.5</v>
      </c>
      <c r="D24" s="1" t="s">
        <v>101</v>
      </c>
      <c r="F24" s="39" t="s">
        <v>325</v>
      </c>
      <c r="G24" s="39"/>
      <c r="H24" s="2">
        <f>D1*5</f>
        <v>5</v>
      </c>
      <c r="I24" s="1" t="s">
        <v>31</v>
      </c>
      <c r="L24" s="39" t="s">
        <v>15</v>
      </c>
      <c r="M24" s="39"/>
      <c r="N24" s="39"/>
      <c r="O24" s="2">
        <f>D1*0.5</f>
        <v>0.5</v>
      </c>
      <c r="P24" s="1" t="s">
        <v>105</v>
      </c>
    </row>
    <row r="25" spans="1:16" ht="15">
      <c r="A25" s="39" t="s">
        <v>84</v>
      </c>
      <c r="B25" s="39"/>
      <c r="C25" s="7">
        <f>D1*1.5</f>
        <v>1.5</v>
      </c>
      <c r="D25" s="1" t="s">
        <v>101</v>
      </c>
      <c r="F25" s="39" t="s">
        <v>201</v>
      </c>
      <c r="G25" s="39"/>
      <c r="H25" s="2">
        <f>D1*1</f>
        <v>1</v>
      </c>
      <c r="I25" s="1" t="s">
        <v>31</v>
      </c>
      <c r="L25" s="39" t="s">
        <v>16</v>
      </c>
      <c r="M25" s="39"/>
      <c r="N25" s="39"/>
      <c r="O25" s="2">
        <f>D1*0.5</f>
        <v>0.5</v>
      </c>
      <c r="P25" s="1" t="s">
        <v>31</v>
      </c>
    </row>
    <row r="26" spans="1:16" ht="15">
      <c r="A26" s="39" t="s">
        <v>85</v>
      </c>
      <c r="B26" s="39"/>
      <c r="C26" s="7">
        <f>D1*1.5</f>
        <v>1.5</v>
      </c>
      <c r="D26" s="1" t="s">
        <v>101</v>
      </c>
      <c r="F26" s="39" t="s">
        <v>330</v>
      </c>
      <c r="G26" s="39"/>
      <c r="H26" s="2">
        <f>D1*0.33</f>
        <v>0.33</v>
      </c>
      <c r="I26" s="1" t="s">
        <v>202</v>
      </c>
      <c r="L26" s="39" t="s">
        <v>17</v>
      </c>
      <c r="M26" s="39"/>
      <c r="N26" s="39"/>
      <c r="O26" s="2">
        <f>D1*0.5</f>
        <v>0.5</v>
      </c>
      <c r="P26" s="1" t="s">
        <v>105</v>
      </c>
    </row>
    <row r="27" spans="1:16" ht="15">
      <c r="A27" s="39" t="s">
        <v>86</v>
      </c>
      <c r="B27" s="39"/>
      <c r="C27" s="7">
        <f>D1*1.5</f>
        <v>1.5</v>
      </c>
      <c r="D27" s="1" t="s">
        <v>101</v>
      </c>
      <c r="F27" s="39" t="s">
        <v>331</v>
      </c>
      <c r="G27" s="39"/>
      <c r="H27" s="2">
        <f>D1*0.33</f>
        <v>0.33</v>
      </c>
      <c r="I27" s="1" t="s">
        <v>202</v>
      </c>
      <c r="L27" s="39" t="s">
        <v>18</v>
      </c>
      <c r="M27" s="39"/>
      <c r="N27" s="39"/>
      <c r="O27" s="2">
        <f>D1*1</f>
        <v>1</v>
      </c>
      <c r="P27" s="1" t="s">
        <v>31</v>
      </c>
    </row>
    <row r="28" spans="1:16" ht="15">
      <c r="A28" s="39" t="s">
        <v>87</v>
      </c>
      <c r="B28" s="39"/>
      <c r="C28" s="7">
        <f>D1*1.5</f>
        <v>1.5</v>
      </c>
      <c r="D28" s="1" t="s">
        <v>101</v>
      </c>
      <c r="F28" s="39" t="s">
        <v>332</v>
      </c>
      <c r="G28" s="39"/>
      <c r="H28" s="2">
        <f>D1*0.5</f>
        <v>0.5</v>
      </c>
      <c r="I28" s="1" t="s">
        <v>203</v>
      </c>
      <c r="L28" s="39" t="s">
        <v>19</v>
      </c>
      <c r="M28" s="39"/>
      <c r="N28" s="39"/>
      <c r="O28" s="2">
        <f>D1*1</f>
        <v>1</v>
      </c>
      <c r="P28" s="1" t="s">
        <v>31</v>
      </c>
    </row>
    <row r="29" spans="1:16" ht="15">
      <c r="A29" s="39" t="s">
        <v>88</v>
      </c>
      <c r="B29" s="39"/>
      <c r="C29" s="7">
        <f>D1*1</f>
        <v>1</v>
      </c>
      <c r="D29" s="1" t="s">
        <v>101</v>
      </c>
      <c r="F29" s="39" t="s">
        <v>190</v>
      </c>
      <c r="G29" s="39"/>
      <c r="H29" s="2">
        <f>D1*0.33</f>
        <v>0.33</v>
      </c>
      <c r="I29" s="1" t="s">
        <v>202</v>
      </c>
      <c r="L29" s="39" t="s">
        <v>20</v>
      </c>
      <c r="M29" s="39"/>
      <c r="N29" s="39"/>
      <c r="O29" s="2">
        <f>D1*0.5</f>
        <v>0.5</v>
      </c>
      <c r="P29" s="1" t="s">
        <v>31</v>
      </c>
    </row>
    <row r="30" spans="1:16" ht="15">
      <c r="A30" s="39" t="s">
        <v>95</v>
      </c>
      <c r="B30" s="39"/>
      <c r="C30" s="7">
        <f>D1*1</f>
        <v>1</v>
      </c>
      <c r="D30" s="1" t="s">
        <v>104</v>
      </c>
      <c r="F30" s="39" t="s">
        <v>191</v>
      </c>
      <c r="G30" s="39"/>
      <c r="H30" s="2">
        <f>D1*0.25</f>
        <v>0.25</v>
      </c>
      <c r="I30" s="1" t="s">
        <v>202</v>
      </c>
      <c r="L30" s="39" t="s">
        <v>21</v>
      </c>
      <c r="M30" s="39"/>
      <c r="N30" s="39"/>
      <c r="O30" s="2">
        <f>D1*0.5</f>
        <v>0.5</v>
      </c>
      <c r="P30" s="1" t="s">
        <v>31</v>
      </c>
    </row>
    <row r="31" spans="1:16" ht="15">
      <c r="A31" s="39" t="s">
        <v>96</v>
      </c>
      <c r="B31" s="39"/>
      <c r="C31" s="7">
        <f>D1*2</f>
        <v>2</v>
      </c>
      <c r="D31" s="1" t="s">
        <v>104</v>
      </c>
      <c r="F31" s="39" t="s">
        <v>226</v>
      </c>
      <c r="G31" s="39"/>
      <c r="H31" s="2">
        <f>D1*6</f>
        <v>6</v>
      </c>
      <c r="I31" s="1" t="s">
        <v>31</v>
      </c>
      <c r="L31" s="39" t="s">
        <v>32</v>
      </c>
      <c r="M31" s="39"/>
      <c r="N31" s="39"/>
      <c r="O31" s="2">
        <f>D1*1</f>
        <v>1</v>
      </c>
      <c r="P31" s="1" t="s">
        <v>31</v>
      </c>
    </row>
    <row r="32" spans="12:16" ht="15">
      <c r="L32" s="39" t="s">
        <v>22</v>
      </c>
      <c r="M32" s="39"/>
      <c r="N32" s="39"/>
      <c r="O32" s="2">
        <f>D1*0.5</f>
        <v>0.5</v>
      </c>
      <c r="P32" s="1" t="s">
        <v>31</v>
      </c>
    </row>
    <row r="33" spans="12:16" ht="15">
      <c r="L33" s="39" t="s">
        <v>23</v>
      </c>
      <c r="M33" s="39"/>
      <c r="N33" s="39"/>
      <c r="O33" s="2">
        <f>D1*0.5</f>
        <v>0.5</v>
      </c>
      <c r="P33" s="1" t="s">
        <v>105</v>
      </c>
    </row>
    <row r="34" spans="12:16" ht="15">
      <c r="L34" s="39" t="s">
        <v>24</v>
      </c>
      <c r="M34" s="39"/>
      <c r="N34" s="39"/>
      <c r="O34" s="2">
        <f>D1*1</f>
        <v>1</v>
      </c>
      <c r="P34" s="1" t="s">
        <v>31</v>
      </c>
    </row>
    <row r="35" spans="12:16" ht="15">
      <c r="L35" s="39" t="s">
        <v>25</v>
      </c>
      <c r="M35" s="39"/>
      <c r="N35" s="39"/>
      <c r="O35" s="2">
        <f>D1*0.66</f>
        <v>0.66</v>
      </c>
      <c r="P35" s="1" t="s">
        <v>105</v>
      </c>
    </row>
    <row r="36" spans="12:16" ht="15">
      <c r="L36" s="39" t="s">
        <v>26</v>
      </c>
      <c r="M36" s="39"/>
      <c r="N36" s="39"/>
      <c r="O36" s="2">
        <f>D1*1</f>
        <v>1</v>
      </c>
      <c r="P36" s="1" t="s">
        <v>105</v>
      </c>
    </row>
    <row r="37" spans="12:16" ht="15">
      <c r="L37" s="39" t="s">
        <v>27</v>
      </c>
      <c r="M37" s="39"/>
      <c r="N37" s="39"/>
      <c r="O37" s="2">
        <f>D1*1</f>
        <v>1</v>
      </c>
      <c r="P37" s="1" t="s">
        <v>31</v>
      </c>
    </row>
    <row r="38" spans="12:16" ht="15">
      <c r="L38" s="39" t="s">
        <v>28</v>
      </c>
      <c r="M38" s="39"/>
      <c r="N38" s="39"/>
      <c r="O38" s="2">
        <f>D1*0.5</f>
        <v>0.5</v>
      </c>
      <c r="P38" s="1" t="s">
        <v>105</v>
      </c>
    </row>
    <row r="39" spans="12:16" ht="15">
      <c r="L39" s="39" t="s">
        <v>39</v>
      </c>
      <c r="M39" s="39"/>
      <c r="N39" s="39"/>
      <c r="O39" s="2">
        <f>D1*0.33</f>
        <v>0.33</v>
      </c>
      <c r="P39" s="1" t="s">
        <v>60</v>
      </c>
    </row>
    <row r="40" spans="12:16" ht="15">
      <c r="L40" s="39" t="s">
        <v>42</v>
      </c>
      <c r="M40" s="39"/>
      <c r="N40" s="39"/>
      <c r="O40" s="2">
        <f>D1*2</f>
        <v>2</v>
      </c>
      <c r="P40" s="1" t="s">
        <v>31</v>
      </c>
    </row>
    <row r="41" spans="12:16" ht="15">
      <c r="L41" s="39" t="s">
        <v>43</v>
      </c>
      <c r="M41" s="39"/>
      <c r="N41" s="39"/>
      <c r="O41" s="2">
        <f>D1*0.75</f>
        <v>0.75</v>
      </c>
      <c r="P41" s="1" t="s">
        <v>31</v>
      </c>
    </row>
    <row r="42" spans="12:16" ht="15">
      <c r="L42" s="39" t="s">
        <v>44</v>
      </c>
      <c r="M42" s="39"/>
      <c r="N42" s="39"/>
      <c r="O42" s="2">
        <f>D1*0.5</f>
        <v>0.5</v>
      </c>
      <c r="P42" s="1" t="s">
        <v>105</v>
      </c>
    </row>
    <row r="43" spans="12:16" ht="15">
      <c r="L43" s="39" t="s">
        <v>45</v>
      </c>
      <c r="M43" s="39"/>
      <c r="N43" s="39"/>
      <c r="O43" s="2">
        <f>D1*3</f>
        <v>3</v>
      </c>
      <c r="P43" s="1" t="s">
        <v>31</v>
      </c>
    </row>
    <row r="44" spans="12:16" ht="15">
      <c r="L44" s="39" t="s">
        <v>46</v>
      </c>
      <c r="M44" s="39"/>
      <c r="N44" s="39"/>
      <c r="O44" s="2">
        <f>D1*0.33</f>
        <v>0.33</v>
      </c>
      <c r="P44" s="1" t="s">
        <v>105</v>
      </c>
    </row>
    <row r="45" spans="12:16" ht="15">
      <c r="L45" s="39" t="s">
        <v>47</v>
      </c>
      <c r="M45" s="39"/>
      <c r="N45" s="39"/>
      <c r="O45" s="2">
        <f>D1*0.66</f>
        <v>0.66</v>
      </c>
      <c r="P45" s="1" t="s">
        <v>31</v>
      </c>
    </row>
  </sheetData>
  <sheetProtection/>
  <mergeCells count="105">
    <mergeCell ref="F9:H9"/>
    <mergeCell ref="F18:H18"/>
    <mergeCell ref="A1:C1"/>
    <mergeCell ref="F20:G20"/>
    <mergeCell ref="H20:I20"/>
    <mergeCell ref="F21:G21"/>
    <mergeCell ref="A8:B8"/>
    <mergeCell ref="A9:B9"/>
    <mergeCell ref="A10:B10"/>
    <mergeCell ref="A11:B11"/>
    <mergeCell ref="A12:B12"/>
    <mergeCell ref="F17:H17"/>
    <mergeCell ref="F27:G27"/>
    <mergeCell ref="F28:G28"/>
    <mergeCell ref="I3:J3"/>
    <mergeCell ref="A19:B19"/>
    <mergeCell ref="A20:B20"/>
    <mergeCell ref="A21:B21"/>
    <mergeCell ref="A22:B22"/>
    <mergeCell ref="F22:G22"/>
    <mergeCell ref="F10:H10"/>
    <mergeCell ref="F11:H11"/>
    <mergeCell ref="A31:B31"/>
    <mergeCell ref="A30:B30"/>
    <mergeCell ref="A25:B25"/>
    <mergeCell ref="A26:B26"/>
    <mergeCell ref="A27:B27"/>
    <mergeCell ref="A28:B28"/>
    <mergeCell ref="A29:B29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F31:G31"/>
    <mergeCell ref="A3:B3"/>
    <mergeCell ref="C3:D3"/>
    <mergeCell ref="A4:B4"/>
    <mergeCell ref="A5:B5"/>
    <mergeCell ref="A6:B6"/>
    <mergeCell ref="F29:G29"/>
    <mergeCell ref="F30:G30"/>
    <mergeCell ref="F26:G26"/>
    <mergeCell ref="F23:G23"/>
    <mergeCell ref="F24:G24"/>
    <mergeCell ref="F25:G25"/>
    <mergeCell ref="F3:H3"/>
    <mergeCell ref="F4:H4"/>
    <mergeCell ref="F5:H5"/>
    <mergeCell ref="F12:H12"/>
    <mergeCell ref="F6:H6"/>
    <mergeCell ref="F7:H7"/>
    <mergeCell ref="F8:H8"/>
    <mergeCell ref="F16:H16"/>
    <mergeCell ref="L13:N13"/>
    <mergeCell ref="L14:N14"/>
    <mergeCell ref="L15:N15"/>
    <mergeCell ref="L16:N16"/>
    <mergeCell ref="L6:N6"/>
    <mergeCell ref="F13:H13"/>
    <mergeCell ref="F14:H14"/>
    <mergeCell ref="F15:H15"/>
    <mergeCell ref="L7:N7"/>
    <mergeCell ref="L8:N8"/>
    <mergeCell ref="L9:N9"/>
    <mergeCell ref="L10:N10"/>
    <mergeCell ref="L11:N11"/>
    <mergeCell ref="L12:N12"/>
    <mergeCell ref="L3:N3"/>
    <mergeCell ref="O3:P3"/>
    <mergeCell ref="L4:N4"/>
    <mergeCell ref="L5:N5"/>
    <mergeCell ref="L26:N2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31:N31"/>
    <mergeCell ref="L32:N32"/>
    <mergeCell ref="L39:N39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45:N45"/>
    <mergeCell ref="L40:N40"/>
    <mergeCell ref="L41:N41"/>
    <mergeCell ref="L42:N42"/>
    <mergeCell ref="L43:N43"/>
    <mergeCell ref="L44:N44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2" sqref="D12"/>
    </sheetView>
  </sheetViews>
  <sheetFormatPr defaultColWidth="8.8515625" defaultRowHeight="15"/>
  <sheetData>
    <row r="1" spans="1:4" ht="18">
      <c r="A1" s="28" t="s">
        <v>265</v>
      </c>
      <c r="B1" s="28"/>
      <c r="C1" s="28"/>
      <c r="D1" s="9">
        <v>1</v>
      </c>
    </row>
    <row r="3" spans="1:4" ht="15">
      <c r="A3" s="45" t="s">
        <v>145</v>
      </c>
      <c r="B3" s="45"/>
      <c r="C3" s="46" t="s">
        <v>181</v>
      </c>
      <c r="D3" s="47"/>
    </row>
    <row r="4" spans="1:4" ht="15">
      <c r="A4" s="39" t="s">
        <v>321</v>
      </c>
      <c r="B4" s="39"/>
      <c r="C4" s="2">
        <f>D1*3</f>
        <v>3</v>
      </c>
      <c r="D4" s="1" t="s">
        <v>31</v>
      </c>
    </row>
    <row r="5" spans="1:4" ht="15">
      <c r="A5" s="39" t="s">
        <v>322</v>
      </c>
      <c r="B5" s="39"/>
      <c r="C5" s="2">
        <f>D1*1</f>
        <v>1</v>
      </c>
      <c r="D5" s="1" t="s">
        <v>203</v>
      </c>
    </row>
    <row r="6" spans="1:4" ht="15">
      <c r="A6" s="39" t="s">
        <v>323</v>
      </c>
      <c r="B6" s="39"/>
      <c r="C6" s="2">
        <f>D1*0.33</f>
        <v>0.33</v>
      </c>
      <c r="D6" s="1" t="s">
        <v>202</v>
      </c>
    </row>
    <row r="7" spans="1:4" ht="15">
      <c r="A7" s="39" t="s">
        <v>324</v>
      </c>
      <c r="B7" s="39"/>
      <c r="C7" s="2">
        <f>D1*1</f>
        <v>1</v>
      </c>
      <c r="D7" s="1" t="s">
        <v>31</v>
      </c>
    </row>
    <row r="8" spans="1:4" ht="15">
      <c r="A8" s="39" t="s">
        <v>325</v>
      </c>
      <c r="B8" s="39"/>
      <c r="C8" s="2">
        <f>D1*5</f>
        <v>5</v>
      </c>
      <c r="D8" s="1" t="s">
        <v>31</v>
      </c>
    </row>
    <row r="9" spans="1:4" ht="15">
      <c r="A9" s="39" t="s">
        <v>326</v>
      </c>
      <c r="B9" s="39"/>
      <c r="C9" s="2">
        <f>D1*0.5</f>
        <v>0.5</v>
      </c>
      <c r="D9" s="1" t="s">
        <v>202</v>
      </c>
    </row>
    <row r="10" spans="1:4" ht="15">
      <c r="A10" s="39" t="s">
        <v>327</v>
      </c>
      <c r="B10" s="39"/>
      <c r="C10" s="2">
        <f>D1*6</f>
        <v>6</v>
      </c>
      <c r="D10" s="1" t="s">
        <v>31</v>
      </c>
    </row>
    <row r="11" spans="1:4" ht="15">
      <c r="A11" s="39" t="s">
        <v>328</v>
      </c>
      <c r="B11" s="39"/>
      <c r="C11" s="2">
        <f>D1*3</f>
        <v>3</v>
      </c>
      <c r="D11" s="1" t="s">
        <v>31</v>
      </c>
    </row>
    <row r="12" spans="1:4" ht="15">
      <c r="A12" s="39" t="s">
        <v>201</v>
      </c>
      <c r="B12" s="39"/>
      <c r="C12" s="2">
        <f>D1*0.5</f>
        <v>0.5</v>
      </c>
      <c r="D12" s="1" t="s">
        <v>31</v>
      </c>
    </row>
    <row r="13" spans="1:4" ht="15">
      <c r="A13" s="39" t="s">
        <v>329</v>
      </c>
      <c r="B13" s="39"/>
      <c r="C13" s="2">
        <f>D1*0.33</f>
        <v>0.33</v>
      </c>
      <c r="D13" s="1" t="s">
        <v>202</v>
      </c>
    </row>
    <row r="14" spans="1:4" ht="15">
      <c r="A14" s="39" t="s">
        <v>330</v>
      </c>
      <c r="B14" s="39"/>
      <c r="C14" s="2">
        <f>D1*0.33</f>
        <v>0.33</v>
      </c>
      <c r="D14" s="1" t="s">
        <v>202</v>
      </c>
    </row>
    <row r="15" spans="1:4" ht="15">
      <c r="A15" s="39" t="s">
        <v>331</v>
      </c>
      <c r="B15" s="39"/>
      <c r="C15" s="2">
        <f>D1*0.33</f>
        <v>0.33</v>
      </c>
      <c r="D15" s="1" t="s">
        <v>202</v>
      </c>
    </row>
    <row r="16" spans="1:4" ht="15">
      <c r="A16" s="39" t="s">
        <v>332</v>
      </c>
      <c r="B16" s="39"/>
      <c r="C16" s="2">
        <f>D1*0.5</f>
        <v>0.5</v>
      </c>
      <c r="D16" s="1" t="s">
        <v>203</v>
      </c>
    </row>
    <row r="17" spans="1:4" ht="15">
      <c r="A17" s="39" t="s">
        <v>333</v>
      </c>
      <c r="B17" s="39"/>
      <c r="C17" s="2">
        <f>D1*0.33</f>
        <v>0.33</v>
      </c>
      <c r="D17" s="1" t="s">
        <v>202</v>
      </c>
    </row>
    <row r="18" spans="1:4" ht="15">
      <c r="A18" s="39" t="s">
        <v>334</v>
      </c>
      <c r="B18" s="39"/>
      <c r="C18" s="2">
        <f>D1*0.33</f>
        <v>0.33</v>
      </c>
      <c r="D18" s="1" t="s">
        <v>202</v>
      </c>
    </row>
    <row r="19" spans="1:4" ht="15">
      <c r="A19" s="39" t="s">
        <v>189</v>
      </c>
      <c r="B19" s="39"/>
      <c r="C19" s="2">
        <f>D1*1</f>
        <v>1</v>
      </c>
      <c r="D19" s="1" t="s">
        <v>202</v>
      </c>
    </row>
    <row r="20" spans="1:4" ht="15">
      <c r="A20" s="39" t="s">
        <v>190</v>
      </c>
      <c r="B20" s="39"/>
      <c r="C20" s="2">
        <f>D1*0.33</f>
        <v>0.33</v>
      </c>
      <c r="D20" s="1" t="s">
        <v>202</v>
      </c>
    </row>
    <row r="21" spans="1:4" ht="15">
      <c r="A21" s="39" t="s">
        <v>191</v>
      </c>
      <c r="B21" s="39"/>
      <c r="C21" s="2">
        <f>D1*0.25</f>
        <v>0.25</v>
      </c>
      <c r="D21" s="1" t="s">
        <v>202</v>
      </c>
    </row>
    <row r="22" spans="1:4" ht="15">
      <c r="A22" s="39" t="s">
        <v>192</v>
      </c>
      <c r="B22" s="39"/>
      <c r="C22" s="2">
        <f>D1*1.5</f>
        <v>1.5</v>
      </c>
      <c r="D22" s="1" t="s">
        <v>202</v>
      </c>
    </row>
    <row r="23" spans="1:4" ht="15">
      <c r="A23" s="39" t="s">
        <v>193</v>
      </c>
      <c r="B23" s="39"/>
      <c r="C23" s="2">
        <f>D1*0.33</f>
        <v>0.33</v>
      </c>
      <c r="D23" s="1" t="s">
        <v>202</v>
      </c>
    </row>
    <row r="24" spans="1:4" ht="15">
      <c r="A24" s="39" t="s">
        <v>194</v>
      </c>
      <c r="B24" s="39"/>
      <c r="C24" s="2">
        <f>D1*1</f>
        <v>1</v>
      </c>
      <c r="D24" s="1" t="s">
        <v>203</v>
      </c>
    </row>
    <row r="25" spans="1:4" ht="15">
      <c r="A25" s="39" t="s">
        <v>195</v>
      </c>
      <c r="B25" s="39"/>
      <c r="C25" s="2">
        <f>D1*0.5</f>
        <v>0.5</v>
      </c>
      <c r="D25" s="1" t="s">
        <v>202</v>
      </c>
    </row>
    <row r="26" spans="1:4" ht="15">
      <c r="A26" s="39" t="s">
        <v>196</v>
      </c>
      <c r="B26" s="39"/>
      <c r="C26" s="2">
        <f>D1*1</f>
        <v>1</v>
      </c>
      <c r="D26" s="1" t="s">
        <v>202</v>
      </c>
    </row>
    <row r="27" spans="1:4" ht="15">
      <c r="A27" s="39" t="s">
        <v>197</v>
      </c>
      <c r="B27" s="39"/>
      <c r="C27" s="2">
        <f>D1*1</f>
        <v>1</v>
      </c>
      <c r="D27" s="1" t="s">
        <v>202</v>
      </c>
    </row>
    <row r="28" spans="1:4" ht="15">
      <c r="A28" s="39" t="s">
        <v>198</v>
      </c>
      <c r="B28" s="39"/>
      <c r="C28" s="2">
        <f>D1*0.5</f>
        <v>0.5</v>
      </c>
      <c r="D28" s="1" t="s">
        <v>202</v>
      </c>
    </row>
    <row r="29" spans="1:4" ht="15">
      <c r="A29" s="39" t="s">
        <v>199</v>
      </c>
      <c r="B29" s="39"/>
      <c r="C29" s="2">
        <f>D1*0.33</f>
        <v>0.33</v>
      </c>
      <c r="D29" s="1" t="s">
        <v>202</v>
      </c>
    </row>
    <row r="30" spans="1:4" ht="15">
      <c r="A30" s="39" t="s">
        <v>200</v>
      </c>
      <c r="B30" s="39"/>
      <c r="C30" s="2">
        <f>D1*0.33</f>
        <v>0.33</v>
      </c>
      <c r="D30" s="1" t="s">
        <v>202</v>
      </c>
    </row>
    <row r="31" spans="1:4" ht="15">
      <c r="A31" s="39" t="s">
        <v>226</v>
      </c>
      <c r="B31" s="39"/>
      <c r="C31" s="2">
        <f>D1*6</f>
        <v>6</v>
      </c>
      <c r="D31" s="1" t="s">
        <v>31</v>
      </c>
    </row>
  </sheetData>
  <sheetProtection/>
  <mergeCells count="31">
    <mergeCell ref="A29:B29"/>
    <mergeCell ref="A8:B8"/>
    <mergeCell ref="A9:B9"/>
    <mergeCell ref="A10:B10"/>
    <mergeCell ref="A11:B11"/>
    <mergeCell ref="A27:B27"/>
    <mergeCell ref="A28:B28"/>
    <mergeCell ref="A6:B6"/>
    <mergeCell ref="A3:B3"/>
    <mergeCell ref="C3:D3"/>
    <mergeCell ref="A4:B4"/>
    <mergeCell ref="A5:B5"/>
    <mergeCell ref="A18:B18"/>
    <mergeCell ref="A12:B12"/>
    <mergeCell ref="A1:C1"/>
    <mergeCell ref="A20:B20"/>
    <mergeCell ref="A21:B21"/>
    <mergeCell ref="A22:B22"/>
    <mergeCell ref="A23:B23"/>
    <mergeCell ref="A13:B13"/>
    <mergeCell ref="A19:B19"/>
    <mergeCell ref="A31:B31"/>
    <mergeCell ref="A7:B7"/>
    <mergeCell ref="A24:B24"/>
    <mergeCell ref="A25:B25"/>
    <mergeCell ref="A14:B14"/>
    <mergeCell ref="A15:B15"/>
    <mergeCell ref="A16:B16"/>
    <mergeCell ref="A17:B17"/>
    <mergeCell ref="A30:B30"/>
    <mergeCell ref="A26:B26"/>
  </mergeCells>
  <printOptions/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D2" sqref="D2"/>
    </sheetView>
  </sheetViews>
  <sheetFormatPr defaultColWidth="8.8515625" defaultRowHeight="15"/>
  <sheetData>
    <row r="1" spans="1:4" ht="18">
      <c r="A1" s="28" t="s">
        <v>265</v>
      </c>
      <c r="B1" s="28"/>
      <c r="C1" s="28"/>
      <c r="D1" s="9">
        <v>1</v>
      </c>
    </row>
    <row r="2" spans="1:4" ht="15">
      <c r="A2" s="6"/>
      <c r="B2" s="6"/>
      <c r="C2" s="6"/>
      <c r="D2" s="6"/>
    </row>
    <row r="4" spans="1:16" ht="15">
      <c r="A4" s="43" t="s">
        <v>142</v>
      </c>
      <c r="B4" s="44"/>
      <c r="C4" s="43" t="s">
        <v>181</v>
      </c>
      <c r="D4" s="44"/>
      <c r="F4" s="40" t="s">
        <v>143</v>
      </c>
      <c r="G4" s="42"/>
      <c r="H4" s="41"/>
      <c r="I4" s="40" t="s">
        <v>181</v>
      </c>
      <c r="J4" s="41"/>
      <c r="L4" s="40" t="s">
        <v>144</v>
      </c>
      <c r="M4" s="42"/>
      <c r="N4" s="41"/>
      <c r="O4" s="40" t="s">
        <v>181</v>
      </c>
      <c r="P4" s="41"/>
    </row>
    <row r="5" spans="1:16" ht="15">
      <c r="A5" s="39" t="s">
        <v>266</v>
      </c>
      <c r="B5" s="39"/>
      <c r="C5" s="7">
        <f>D1*1</f>
        <v>1</v>
      </c>
      <c r="D5" s="1" t="s">
        <v>101</v>
      </c>
      <c r="F5" s="39" t="s">
        <v>154</v>
      </c>
      <c r="G5" s="39"/>
      <c r="H5" s="39"/>
      <c r="I5" s="7">
        <f>D1*0.33</f>
        <v>0.33</v>
      </c>
      <c r="J5" s="1" t="s">
        <v>105</v>
      </c>
      <c r="L5" s="39" t="s">
        <v>185</v>
      </c>
      <c r="M5" s="39"/>
      <c r="N5" s="39"/>
      <c r="O5" s="2">
        <f>D1*7.5</f>
        <v>7.5</v>
      </c>
      <c r="P5" s="1" t="s">
        <v>105</v>
      </c>
    </row>
    <row r="6" spans="1:16" ht="15">
      <c r="A6" s="39" t="s">
        <v>267</v>
      </c>
      <c r="B6" s="39"/>
      <c r="C6" s="7">
        <f>D1*1</f>
        <v>1</v>
      </c>
      <c r="D6" s="1" t="s">
        <v>101</v>
      </c>
      <c r="F6" s="39" t="s">
        <v>155</v>
      </c>
      <c r="G6" s="39"/>
      <c r="H6" s="39"/>
      <c r="I6" s="7">
        <f>D1*1</f>
        <v>1</v>
      </c>
      <c r="J6" s="1" t="s">
        <v>178</v>
      </c>
      <c r="L6" s="39" t="s">
        <v>159</v>
      </c>
      <c r="M6" s="39"/>
      <c r="N6" s="39"/>
      <c r="O6" s="2">
        <f>D1*2</f>
        <v>2</v>
      </c>
      <c r="P6" s="1" t="s">
        <v>105</v>
      </c>
    </row>
    <row r="7" spans="1:16" ht="15">
      <c r="A7" s="39" t="s">
        <v>268</v>
      </c>
      <c r="B7" s="39"/>
      <c r="C7" s="7">
        <f>D1*1.5</f>
        <v>1.5</v>
      </c>
      <c r="D7" s="1" t="s">
        <v>101</v>
      </c>
      <c r="F7" s="39" t="s">
        <v>156</v>
      </c>
      <c r="G7" s="39"/>
      <c r="H7" s="39"/>
      <c r="I7" s="7">
        <f>D1*12</f>
        <v>12</v>
      </c>
      <c r="J7" s="1" t="s">
        <v>179</v>
      </c>
      <c r="L7" s="39" t="s">
        <v>161</v>
      </c>
      <c r="M7" s="39"/>
      <c r="N7" s="39"/>
      <c r="O7" s="2">
        <f>D1*2.25</f>
        <v>2.25</v>
      </c>
      <c r="P7" s="1" t="s">
        <v>105</v>
      </c>
    </row>
    <row r="8" spans="1:16" ht="15">
      <c r="A8" s="39" t="s">
        <v>269</v>
      </c>
      <c r="B8" s="39"/>
      <c r="C8" s="7">
        <f>D1*1</f>
        <v>1</v>
      </c>
      <c r="D8" s="1" t="s">
        <v>101</v>
      </c>
      <c r="F8" s="39" t="s">
        <v>157</v>
      </c>
      <c r="G8" s="39"/>
      <c r="H8" s="39"/>
      <c r="I8" s="7">
        <f>D1*1</f>
        <v>1</v>
      </c>
      <c r="J8" s="1" t="s">
        <v>105</v>
      </c>
      <c r="L8" s="39" t="s">
        <v>162</v>
      </c>
      <c r="M8" s="39"/>
      <c r="N8" s="39"/>
      <c r="O8" s="2">
        <f>D1*2</f>
        <v>2</v>
      </c>
      <c r="P8" s="1" t="s">
        <v>105</v>
      </c>
    </row>
    <row r="9" spans="1:16" ht="15">
      <c r="A9" s="39" t="s">
        <v>270</v>
      </c>
      <c r="B9" s="39"/>
      <c r="C9" s="7">
        <f>D1*1</f>
        <v>1</v>
      </c>
      <c r="D9" s="1" t="s">
        <v>101</v>
      </c>
      <c r="F9" s="39" t="s">
        <v>158</v>
      </c>
      <c r="G9" s="39"/>
      <c r="H9" s="39"/>
      <c r="I9" s="7">
        <f>D1*0.25</f>
        <v>0.25</v>
      </c>
      <c r="J9" s="1" t="s">
        <v>105</v>
      </c>
      <c r="L9" s="39" t="s">
        <v>186</v>
      </c>
      <c r="M9" s="39"/>
      <c r="N9" s="39"/>
      <c r="O9" s="2">
        <f>D1*2</f>
        <v>2</v>
      </c>
      <c r="P9" s="1" t="s">
        <v>105</v>
      </c>
    </row>
    <row r="10" spans="1:16" ht="15">
      <c r="A10" s="39" t="s">
        <v>271</v>
      </c>
      <c r="B10" s="39"/>
      <c r="C10" s="7">
        <f>D1*1.5</f>
        <v>1.5</v>
      </c>
      <c r="D10" s="1" t="s">
        <v>101</v>
      </c>
      <c r="F10" s="39" t="s">
        <v>159</v>
      </c>
      <c r="G10" s="39"/>
      <c r="H10" s="39"/>
      <c r="I10" s="7">
        <f>D1*1.25</f>
        <v>1.25</v>
      </c>
      <c r="J10" s="1" t="s">
        <v>105</v>
      </c>
      <c r="L10" s="39" t="s">
        <v>187</v>
      </c>
      <c r="M10" s="39"/>
      <c r="N10" s="39"/>
      <c r="O10" s="2">
        <f>D1*1</f>
        <v>1</v>
      </c>
      <c r="P10" s="1" t="s">
        <v>30</v>
      </c>
    </row>
    <row r="11" spans="1:16" ht="15">
      <c r="A11" s="39" t="s">
        <v>272</v>
      </c>
      <c r="B11" s="39"/>
      <c r="C11" s="7">
        <f>D1*1</f>
        <v>1</v>
      </c>
      <c r="D11" s="1" t="s">
        <v>101</v>
      </c>
      <c r="F11" s="39" t="s">
        <v>160</v>
      </c>
      <c r="G11" s="39"/>
      <c r="H11" s="39"/>
      <c r="I11" s="7">
        <f>D1*0.75</f>
        <v>0.75</v>
      </c>
      <c r="J11" s="1" t="s">
        <v>105</v>
      </c>
      <c r="L11" s="39" t="s">
        <v>188</v>
      </c>
      <c r="M11" s="39"/>
      <c r="N11" s="39"/>
      <c r="O11" s="2">
        <f>D1*1</f>
        <v>1</v>
      </c>
      <c r="P11" s="1" t="s">
        <v>29</v>
      </c>
    </row>
    <row r="12" spans="1:16" ht="15">
      <c r="A12" s="39" t="s">
        <v>273</v>
      </c>
      <c r="B12" s="39"/>
      <c r="C12" s="7">
        <f>D1*1</f>
        <v>1</v>
      </c>
      <c r="D12" s="1" t="s">
        <v>101</v>
      </c>
      <c r="E12" s="10"/>
      <c r="F12" s="39" t="s">
        <v>161</v>
      </c>
      <c r="G12" s="39"/>
      <c r="H12" s="39"/>
      <c r="I12" s="7">
        <f>D1*1.33</f>
        <v>1.33</v>
      </c>
      <c r="J12" s="1" t="s">
        <v>105</v>
      </c>
      <c r="L12" s="39" t="s">
        <v>0</v>
      </c>
      <c r="M12" s="39"/>
      <c r="N12" s="39"/>
      <c r="O12" s="2">
        <f>D1*6</f>
        <v>6</v>
      </c>
      <c r="P12" s="1" t="s">
        <v>105</v>
      </c>
    </row>
    <row r="13" spans="1:16" ht="15">
      <c r="A13" s="39" t="s">
        <v>274</v>
      </c>
      <c r="B13" s="39"/>
      <c r="C13" s="7">
        <f>D1*1.5</f>
        <v>1.5</v>
      </c>
      <c r="D13" s="1" t="s">
        <v>101</v>
      </c>
      <c r="F13" s="39" t="s">
        <v>162</v>
      </c>
      <c r="G13" s="39"/>
      <c r="H13" s="39"/>
      <c r="I13" s="8">
        <f>D1*1.25</f>
        <v>1.25</v>
      </c>
      <c r="J13" s="1" t="s">
        <v>105</v>
      </c>
      <c r="L13" s="39" t="s">
        <v>1</v>
      </c>
      <c r="M13" s="39"/>
      <c r="N13" s="39"/>
      <c r="O13" s="2">
        <f>D1*3</f>
        <v>3</v>
      </c>
      <c r="P13" s="1" t="s">
        <v>105</v>
      </c>
    </row>
    <row r="14" spans="1:16" ht="15">
      <c r="A14" s="39" t="s">
        <v>275</v>
      </c>
      <c r="B14" s="39"/>
      <c r="C14" s="7">
        <f>D1*1</f>
        <v>1</v>
      </c>
      <c r="D14" s="1" t="s">
        <v>101</v>
      </c>
      <c r="F14" s="39" t="s">
        <v>163</v>
      </c>
      <c r="G14" s="39"/>
      <c r="H14" s="39"/>
      <c r="I14" s="7">
        <f>D1*0.25</f>
        <v>0.25</v>
      </c>
      <c r="J14" s="1" t="s">
        <v>105</v>
      </c>
      <c r="L14" s="39" t="s">
        <v>169</v>
      </c>
      <c r="M14" s="39"/>
      <c r="N14" s="39"/>
      <c r="O14" s="2">
        <f>D1*0.66</f>
        <v>0.66</v>
      </c>
      <c r="P14" s="1" t="s">
        <v>105</v>
      </c>
    </row>
    <row r="15" spans="1:16" ht="15">
      <c r="A15" s="39" t="s">
        <v>276</v>
      </c>
      <c r="B15" s="39"/>
      <c r="C15" s="7">
        <f>D1*1</f>
        <v>1</v>
      </c>
      <c r="D15" s="1" t="s">
        <v>101</v>
      </c>
      <c r="F15" s="39" t="s">
        <v>164</v>
      </c>
      <c r="G15" s="39"/>
      <c r="H15" s="39"/>
      <c r="I15" s="7">
        <f>D1*3</f>
        <v>3</v>
      </c>
      <c r="J15" s="1" t="s">
        <v>180</v>
      </c>
      <c r="L15" s="39" t="s">
        <v>2</v>
      </c>
      <c r="M15" s="39"/>
      <c r="N15" s="39"/>
      <c r="O15" s="2">
        <f>D1*1.25</f>
        <v>1.25</v>
      </c>
      <c r="P15" s="1" t="s">
        <v>105</v>
      </c>
    </row>
    <row r="16" spans="1:16" ht="15">
      <c r="A16" s="39" t="s">
        <v>277</v>
      </c>
      <c r="B16" s="39"/>
      <c r="C16" s="7">
        <f>D1*1.5</f>
        <v>1.5</v>
      </c>
      <c r="D16" s="1" t="s">
        <v>101</v>
      </c>
      <c r="F16" s="39" t="s">
        <v>165</v>
      </c>
      <c r="G16" s="39"/>
      <c r="H16" s="39"/>
      <c r="I16" s="7">
        <f>D1*1.5</f>
        <v>1.5</v>
      </c>
      <c r="J16" s="1" t="s">
        <v>105</v>
      </c>
      <c r="L16" s="39" t="s">
        <v>3</v>
      </c>
      <c r="M16" s="39"/>
      <c r="N16" s="39"/>
      <c r="O16" s="2">
        <f>D1*2</f>
        <v>2</v>
      </c>
      <c r="P16" s="1" t="s">
        <v>105</v>
      </c>
    </row>
    <row r="17" spans="1:16" ht="15">
      <c r="A17" s="39" t="s">
        <v>278</v>
      </c>
      <c r="B17" s="39"/>
      <c r="C17" s="7">
        <f>D1*1</f>
        <v>1</v>
      </c>
      <c r="D17" s="1" t="s">
        <v>101</v>
      </c>
      <c r="F17" s="39" t="s">
        <v>166</v>
      </c>
      <c r="G17" s="39"/>
      <c r="H17" s="39"/>
      <c r="I17" s="7">
        <f>D1*0.25</f>
        <v>0.25</v>
      </c>
      <c r="J17" s="1" t="s">
        <v>105</v>
      </c>
      <c r="L17" s="39" t="s">
        <v>4</v>
      </c>
      <c r="M17" s="39"/>
      <c r="N17" s="39"/>
      <c r="O17" s="2">
        <f>D1*0.5</f>
        <v>0.5</v>
      </c>
      <c r="P17" s="1" t="s">
        <v>105</v>
      </c>
    </row>
    <row r="18" spans="1:16" ht="15">
      <c r="A18" s="39" t="s">
        <v>279</v>
      </c>
      <c r="B18" s="39"/>
      <c r="C18" s="7">
        <f>D1*1.5</f>
        <v>1.5</v>
      </c>
      <c r="D18" s="1" t="s">
        <v>101</v>
      </c>
      <c r="F18" s="39" t="s">
        <v>167</v>
      </c>
      <c r="G18" s="39"/>
      <c r="H18" s="39"/>
      <c r="I18" s="7">
        <f>D1*1</f>
        <v>1</v>
      </c>
      <c r="J18" s="1" t="s">
        <v>105</v>
      </c>
      <c r="L18" s="39" t="s">
        <v>5</v>
      </c>
      <c r="M18" s="39"/>
      <c r="N18" s="39"/>
      <c r="O18" s="2">
        <f>D1*0.75</f>
        <v>0.75</v>
      </c>
      <c r="P18" s="1" t="s">
        <v>105</v>
      </c>
    </row>
    <row r="19" spans="1:16" ht="15">
      <c r="A19" s="39" t="s">
        <v>77</v>
      </c>
      <c r="B19" s="39"/>
      <c r="C19" s="7">
        <f>D1*1.5</f>
        <v>1.5</v>
      </c>
      <c r="D19" s="1" t="s">
        <v>101</v>
      </c>
      <c r="F19" s="39" t="s">
        <v>168</v>
      </c>
      <c r="G19" s="39"/>
      <c r="H19" s="39"/>
      <c r="I19" s="7">
        <f>D1*0.25</f>
        <v>0.25</v>
      </c>
      <c r="J19" s="1" t="s">
        <v>105</v>
      </c>
      <c r="L19" s="39" t="s">
        <v>171</v>
      </c>
      <c r="M19" s="39"/>
      <c r="N19" s="39"/>
      <c r="O19" s="2">
        <f>D1*4</f>
        <v>4</v>
      </c>
      <c r="P19" s="1" t="s">
        <v>105</v>
      </c>
    </row>
    <row r="20" spans="1:16" ht="15">
      <c r="A20" s="39" t="s">
        <v>78</v>
      </c>
      <c r="B20" s="39"/>
      <c r="C20" s="7">
        <f>D1*1.5</f>
        <v>1.5</v>
      </c>
      <c r="D20" s="1" t="s">
        <v>101</v>
      </c>
      <c r="F20" s="39" t="s">
        <v>169</v>
      </c>
      <c r="G20" s="39"/>
      <c r="H20" s="39"/>
      <c r="I20" s="7">
        <f>D1*0.5</f>
        <v>0.5</v>
      </c>
      <c r="J20" s="1" t="s">
        <v>105</v>
      </c>
      <c r="L20" s="39" t="s">
        <v>6</v>
      </c>
      <c r="M20" s="39"/>
      <c r="N20" s="39"/>
      <c r="O20" s="2">
        <f>D1*1</f>
        <v>1</v>
      </c>
      <c r="P20" s="1" t="s">
        <v>105</v>
      </c>
    </row>
    <row r="21" spans="1:16" ht="15">
      <c r="A21" s="39" t="s">
        <v>79</v>
      </c>
      <c r="B21" s="39"/>
      <c r="C21" s="7">
        <f>D1*1.5</f>
        <v>1.5</v>
      </c>
      <c r="D21" s="1" t="s">
        <v>101</v>
      </c>
      <c r="F21" s="39" t="s">
        <v>182</v>
      </c>
      <c r="G21" s="39"/>
      <c r="H21" s="39"/>
      <c r="I21" s="7">
        <f>D1*1</f>
        <v>1</v>
      </c>
      <c r="J21" s="1" t="s">
        <v>105</v>
      </c>
      <c r="L21" s="39" t="s">
        <v>7</v>
      </c>
      <c r="M21" s="39"/>
      <c r="N21" s="39"/>
      <c r="O21" s="2">
        <f>D1*0.5</f>
        <v>0.5</v>
      </c>
      <c r="P21" s="1" t="s">
        <v>31</v>
      </c>
    </row>
    <row r="22" spans="1:16" ht="15">
      <c r="A22" s="39" t="s">
        <v>80</v>
      </c>
      <c r="B22" s="39"/>
      <c r="C22" s="7">
        <f>D1*1.5</f>
        <v>1.5</v>
      </c>
      <c r="D22" s="1" t="s">
        <v>101</v>
      </c>
      <c r="F22" s="39" t="s">
        <v>170</v>
      </c>
      <c r="G22" s="39"/>
      <c r="H22" s="39"/>
      <c r="I22" s="7">
        <f>D1*1</f>
        <v>1</v>
      </c>
      <c r="J22" s="1" t="s">
        <v>105</v>
      </c>
      <c r="L22" s="39" t="s">
        <v>8</v>
      </c>
      <c r="M22" s="39"/>
      <c r="N22" s="39"/>
      <c r="O22" s="2">
        <f>D1*0.375</f>
        <v>0.375</v>
      </c>
      <c r="P22" s="1" t="s">
        <v>105</v>
      </c>
    </row>
    <row r="23" spans="1:16" ht="15">
      <c r="A23" s="39" t="s">
        <v>81</v>
      </c>
      <c r="B23" s="39"/>
      <c r="C23" s="7">
        <f>D1*1.5</f>
        <v>1.5</v>
      </c>
      <c r="D23" s="1" t="s">
        <v>101</v>
      </c>
      <c r="F23" s="39" t="s">
        <v>171</v>
      </c>
      <c r="G23" s="39"/>
      <c r="H23" s="39"/>
      <c r="I23" s="7">
        <f>D1*1.33</f>
        <v>1.33</v>
      </c>
      <c r="J23" s="1" t="s">
        <v>105</v>
      </c>
      <c r="L23" s="39" t="s">
        <v>9</v>
      </c>
      <c r="M23" s="39"/>
      <c r="N23" s="39"/>
      <c r="O23" s="2">
        <f>D1*3</f>
        <v>3</v>
      </c>
      <c r="P23" s="1" t="s">
        <v>178</v>
      </c>
    </row>
    <row r="24" spans="1:16" ht="15">
      <c r="A24" s="39" t="s">
        <v>82</v>
      </c>
      <c r="B24" s="39"/>
      <c r="C24" s="7">
        <f>D1*1.5</f>
        <v>1.5</v>
      </c>
      <c r="D24" s="1" t="s">
        <v>101</v>
      </c>
      <c r="F24" s="39" t="s">
        <v>172</v>
      </c>
      <c r="G24" s="39"/>
      <c r="H24" s="39"/>
      <c r="I24" s="7">
        <f>D1*0.5</f>
        <v>0.5</v>
      </c>
      <c r="J24" s="1" t="s">
        <v>105</v>
      </c>
      <c r="L24" s="39" t="s">
        <v>10</v>
      </c>
      <c r="M24" s="39"/>
      <c r="N24" s="39"/>
      <c r="O24" s="2">
        <f>D1*0.5</f>
        <v>0.5</v>
      </c>
      <c r="P24" s="1" t="s">
        <v>105</v>
      </c>
    </row>
    <row r="25" spans="1:16" ht="15">
      <c r="A25" s="39" t="s">
        <v>83</v>
      </c>
      <c r="B25" s="39"/>
      <c r="C25" s="7">
        <f>D1*1.5</f>
        <v>1.5</v>
      </c>
      <c r="D25" s="1" t="s">
        <v>101</v>
      </c>
      <c r="F25" s="39" t="s">
        <v>173</v>
      </c>
      <c r="G25" s="39"/>
      <c r="H25" s="39"/>
      <c r="I25" s="7">
        <f>D1*0.75</f>
        <v>0.75</v>
      </c>
      <c r="J25" s="1" t="s">
        <v>105</v>
      </c>
      <c r="L25" s="39" t="s">
        <v>11</v>
      </c>
      <c r="M25" s="39"/>
      <c r="N25" s="39"/>
      <c r="O25" s="2">
        <f>D1*0.25</f>
        <v>0.25</v>
      </c>
      <c r="P25" s="1" t="s">
        <v>105</v>
      </c>
    </row>
    <row r="26" spans="1:16" ht="15">
      <c r="A26" s="39" t="s">
        <v>84</v>
      </c>
      <c r="B26" s="39"/>
      <c r="C26" s="7">
        <f>D1*1.5</f>
        <v>1.5</v>
      </c>
      <c r="D26" s="1" t="s">
        <v>101</v>
      </c>
      <c r="F26" s="39" t="s">
        <v>174</v>
      </c>
      <c r="G26" s="39"/>
      <c r="H26" s="39"/>
      <c r="I26" s="7">
        <f>D1*1.25</f>
        <v>1.25</v>
      </c>
      <c r="J26" s="1" t="s">
        <v>105</v>
      </c>
      <c r="L26" s="39" t="s">
        <v>12</v>
      </c>
      <c r="M26" s="39"/>
      <c r="N26" s="39"/>
      <c r="O26" s="2">
        <f>D1*7</f>
        <v>7</v>
      </c>
      <c r="P26" s="1" t="s">
        <v>31</v>
      </c>
    </row>
    <row r="27" spans="1:16" ht="15">
      <c r="A27" s="39" t="s">
        <v>85</v>
      </c>
      <c r="B27" s="39"/>
      <c r="C27" s="7">
        <f>D1*1</f>
        <v>1</v>
      </c>
      <c r="D27" s="1" t="s">
        <v>101</v>
      </c>
      <c r="F27" s="39" t="s">
        <v>175</v>
      </c>
      <c r="G27" s="39"/>
      <c r="H27" s="39"/>
      <c r="I27" s="7">
        <f>D1*1.33</f>
        <v>1.33</v>
      </c>
      <c r="J27" s="1" t="s">
        <v>105</v>
      </c>
      <c r="L27" s="39" t="s">
        <v>13</v>
      </c>
      <c r="M27" s="39"/>
      <c r="N27" s="39"/>
      <c r="O27" s="2">
        <f>D1*0.33</f>
        <v>0.33</v>
      </c>
      <c r="P27" s="1" t="s">
        <v>105</v>
      </c>
    </row>
    <row r="28" spans="1:16" ht="15">
      <c r="A28" s="39" t="s">
        <v>86</v>
      </c>
      <c r="B28" s="39"/>
      <c r="C28" s="7">
        <f>D1*1.5</f>
        <v>1.5</v>
      </c>
      <c r="D28" s="1" t="s">
        <v>101</v>
      </c>
      <c r="L28" s="39" t="s">
        <v>14</v>
      </c>
      <c r="M28" s="39"/>
      <c r="N28" s="39"/>
      <c r="O28" s="2">
        <f>D1*0.5</f>
        <v>0.5</v>
      </c>
      <c r="P28" s="1" t="s">
        <v>105</v>
      </c>
    </row>
    <row r="29" spans="1:16" ht="15">
      <c r="A29" s="39" t="s">
        <v>87</v>
      </c>
      <c r="B29" s="39"/>
      <c r="C29" s="7">
        <f>D1*1</f>
        <v>1</v>
      </c>
      <c r="D29" s="1" t="s">
        <v>101</v>
      </c>
      <c r="F29" s="53" t="s">
        <v>205</v>
      </c>
      <c r="G29" s="53"/>
      <c r="H29" s="48" t="s">
        <v>181</v>
      </c>
      <c r="I29" s="49"/>
      <c r="L29" s="39" t="s">
        <v>15</v>
      </c>
      <c r="M29" s="39"/>
      <c r="N29" s="39"/>
      <c r="O29" s="2">
        <f>D1*0.5</f>
        <v>0.5</v>
      </c>
      <c r="P29" s="1" t="s">
        <v>105</v>
      </c>
    </row>
    <row r="30" spans="1:16" ht="15">
      <c r="A30" s="39" t="s">
        <v>88</v>
      </c>
      <c r="B30" s="39"/>
      <c r="C30" s="7">
        <f>D1*1</f>
        <v>1</v>
      </c>
      <c r="D30" s="1" t="s">
        <v>101</v>
      </c>
      <c r="F30" s="39" t="s">
        <v>176</v>
      </c>
      <c r="G30" s="39"/>
      <c r="H30" s="2">
        <f>D1*1</f>
        <v>1</v>
      </c>
      <c r="I30" s="1" t="s">
        <v>105</v>
      </c>
      <c r="L30" s="39" t="s">
        <v>16</v>
      </c>
      <c r="M30" s="39"/>
      <c r="N30" s="39"/>
      <c r="O30" s="2">
        <f>D1*0.5</f>
        <v>0.5</v>
      </c>
      <c r="P30" s="1" t="s">
        <v>31</v>
      </c>
    </row>
    <row r="31" spans="1:16" ht="15">
      <c r="A31" s="39" t="s">
        <v>89</v>
      </c>
      <c r="B31" s="39"/>
      <c r="C31" s="7">
        <f>D1*7</f>
        <v>7</v>
      </c>
      <c r="D31" s="1" t="s">
        <v>107</v>
      </c>
      <c r="F31" s="39" t="s">
        <v>177</v>
      </c>
      <c r="G31" s="39"/>
      <c r="H31" s="2">
        <f>D1*0.5</f>
        <v>0.5</v>
      </c>
      <c r="I31" s="1" t="s">
        <v>105</v>
      </c>
      <c r="L31" s="39" t="s">
        <v>17</v>
      </c>
      <c r="M31" s="39"/>
      <c r="N31" s="39"/>
      <c r="O31" s="2">
        <f>D1*0.5</f>
        <v>0.5</v>
      </c>
      <c r="P31" s="1" t="s">
        <v>105</v>
      </c>
    </row>
    <row r="32" spans="1:16" ht="15">
      <c r="A32" s="39" t="s">
        <v>90</v>
      </c>
      <c r="B32" s="39"/>
      <c r="C32" s="7">
        <f>D1*0.5</f>
        <v>0.5</v>
      </c>
      <c r="D32" s="1" t="s">
        <v>102</v>
      </c>
      <c r="F32" s="39" t="s">
        <v>183</v>
      </c>
      <c r="G32" s="39"/>
      <c r="H32" s="2">
        <f>D1*0.25</f>
        <v>0.25</v>
      </c>
      <c r="I32" s="1" t="s">
        <v>105</v>
      </c>
      <c r="L32" s="39" t="s">
        <v>18</v>
      </c>
      <c r="M32" s="39"/>
      <c r="N32" s="39"/>
      <c r="O32" s="2">
        <f>D1*1</f>
        <v>1</v>
      </c>
      <c r="P32" s="1" t="s">
        <v>31</v>
      </c>
    </row>
    <row r="33" spans="1:16" ht="15">
      <c r="A33" s="39" t="s">
        <v>91</v>
      </c>
      <c r="B33" s="39"/>
      <c r="C33" s="7">
        <f>D1*2</f>
        <v>2</v>
      </c>
      <c r="D33" s="1" t="s">
        <v>103</v>
      </c>
      <c r="F33" s="39" t="s">
        <v>184</v>
      </c>
      <c r="G33" s="39"/>
      <c r="H33" s="2">
        <f>D1*1</f>
        <v>1</v>
      </c>
      <c r="I33" s="1" t="s">
        <v>105</v>
      </c>
      <c r="L33" s="39" t="s">
        <v>19</v>
      </c>
      <c r="M33" s="39"/>
      <c r="N33" s="39"/>
      <c r="O33" s="2">
        <f>D1*1</f>
        <v>1</v>
      </c>
      <c r="P33" s="1" t="s">
        <v>31</v>
      </c>
    </row>
    <row r="34" spans="1:16" ht="15">
      <c r="A34" s="39" t="s">
        <v>92</v>
      </c>
      <c r="B34" s="39"/>
      <c r="C34" s="7">
        <f>D1*1</f>
        <v>1</v>
      </c>
      <c r="D34" s="1" t="s">
        <v>101</v>
      </c>
      <c r="F34" s="50"/>
      <c r="G34" s="50"/>
      <c r="H34" s="11"/>
      <c r="I34" s="12"/>
      <c r="L34" s="39" t="s">
        <v>20</v>
      </c>
      <c r="M34" s="39"/>
      <c r="N34" s="39"/>
      <c r="O34" s="2">
        <f>D1*0.5</f>
        <v>0.5</v>
      </c>
      <c r="P34" s="1" t="s">
        <v>31</v>
      </c>
    </row>
    <row r="35" spans="1:16" ht="15">
      <c r="A35" s="39" t="s">
        <v>93</v>
      </c>
      <c r="B35" s="39"/>
      <c r="C35" s="7">
        <f>D1*2</f>
        <v>2</v>
      </c>
      <c r="D35" s="1" t="s">
        <v>101</v>
      </c>
      <c r="F35" t="s">
        <v>206</v>
      </c>
      <c r="L35" s="39" t="s">
        <v>21</v>
      </c>
      <c r="M35" s="39"/>
      <c r="N35" s="39"/>
      <c r="O35" s="2">
        <f>D1*0.5</f>
        <v>0.5</v>
      </c>
      <c r="P35" s="1" t="s">
        <v>31</v>
      </c>
    </row>
    <row r="36" spans="1:16" ht="15">
      <c r="A36" s="39" t="s">
        <v>94</v>
      </c>
      <c r="B36" s="39"/>
      <c r="C36" s="7">
        <f>D1*3</f>
        <v>3</v>
      </c>
      <c r="D36" s="1" t="s">
        <v>101</v>
      </c>
      <c r="F36" t="s">
        <v>204</v>
      </c>
      <c r="L36" s="39" t="s">
        <v>32</v>
      </c>
      <c r="M36" s="39"/>
      <c r="N36" s="39"/>
      <c r="O36" s="2">
        <f>D1*1</f>
        <v>1</v>
      </c>
      <c r="P36" s="1" t="s">
        <v>31</v>
      </c>
    </row>
    <row r="37" spans="1:16" ht="15">
      <c r="A37" s="39" t="s">
        <v>95</v>
      </c>
      <c r="B37" s="39"/>
      <c r="C37" s="7">
        <f>D1*1</f>
        <v>1</v>
      </c>
      <c r="D37" s="1" t="s">
        <v>104</v>
      </c>
      <c r="L37" s="39" t="s">
        <v>22</v>
      </c>
      <c r="M37" s="39"/>
      <c r="N37" s="39"/>
      <c r="O37" s="2">
        <f>D1*0.5</f>
        <v>0.5</v>
      </c>
      <c r="P37" s="1" t="s">
        <v>31</v>
      </c>
    </row>
    <row r="38" spans="1:16" ht="15">
      <c r="A38" s="39" t="s">
        <v>96</v>
      </c>
      <c r="B38" s="39"/>
      <c r="C38" s="7">
        <f>D1*2</f>
        <v>2</v>
      </c>
      <c r="D38" s="1" t="s">
        <v>104</v>
      </c>
      <c r="L38" s="39" t="s">
        <v>23</v>
      </c>
      <c r="M38" s="39"/>
      <c r="N38" s="39"/>
      <c r="O38" s="2">
        <f>D1*0.5</f>
        <v>0.5</v>
      </c>
      <c r="P38" s="1" t="s">
        <v>105</v>
      </c>
    </row>
    <row r="39" spans="1:16" ht="15">
      <c r="A39" s="39" t="s">
        <v>97</v>
      </c>
      <c r="B39" s="39"/>
      <c r="C39" s="7">
        <f>D1*0.25</f>
        <v>0.25</v>
      </c>
      <c r="D39" s="1" t="s">
        <v>105</v>
      </c>
      <c r="L39" s="39" t="s">
        <v>24</v>
      </c>
      <c r="M39" s="39"/>
      <c r="N39" s="39"/>
      <c r="O39" s="2">
        <f>D1*1</f>
        <v>1</v>
      </c>
      <c r="P39" s="1" t="s">
        <v>31</v>
      </c>
    </row>
    <row r="40" spans="1:16" ht="15">
      <c r="A40" s="51" t="s">
        <v>106</v>
      </c>
      <c r="B40" s="52"/>
      <c r="C40" s="7">
        <f>D1*1</f>
        <v>1</v>
      </c>
      <c r="D40" s="1" t="s">
        <v>101</v>
      </c>
      <c r="L40" s="39" t="s">
        <v>25</v>
      </c>
      <c r="M40" s="39"/>
      <c r="N40" s="39"/>
      <c r="O40" s="2">
        <f>D1*0.66</f>
        <v>0.66</v>
      </c>
      <c r="P40" s="1" t="s">
        <v>105</v>
      </c>
    </row>
    <row r="41" spans="1:16" ht="15">
      <c r="A41" s="39" t="s">
        <v>98</v>
      </c>
      <c r="B41" s="39"/>
      <c r="C41" s="7">
        <f>D1*0.25</f>
        <v>0.25</v>
      </c>
      <c r="D41" s="1" t="s">
        <v>105</v>
      </c>
      <c r="L41" s="39" t="s">
        <v>26</v>
      </c>
      <c r="M41" s="39"/>
      <c r="N41" s="39"/>
      <c r="O41" s="2">
        <f>D1*1</f>
        <v>1</v>
      </c>
      <c r="P41" s="1" t="s">
        <v>105</v>
      </c>
    </row>
    <row r="42" spans="1:16" ht="15">
      <c r="A42" s="39" t="s">
        <v>99</v>
      </c>
      <c r="B42" s="39"/>
      <c r="C42" s="7">
        <f>D1*1.5</f>
        <v>1.5</v>
      </c>
      <c r="D42" s="1" t="s">
        <v>101</v>
      </c>
      <c r="L42" s="39" t="s">
        <v>27</v>
      </c>
      <c r="M42" s="39"/>
      <c r="N42" s="39"/>
      <c r="O42" s="2">
        <f>D1*1</f>
        <v>1</v>
      </c>
      <c r="P42" s="1" t="s">
        <v>31</v>
      </c>
    </row>
    <row r="43" spans="1:16" ht="15">
      <c r="A43" s="39" t="s">
        <v>100</v>
      </c>
      <c r="B43" s="39"/>
      <c r="C43" s="7">
        <f>D1*2</f>
        <v>2</v>
      </c>
      <c r="D43" s="1" t="s">
        <v>101</v>
      </c>
      <c r="L43" s="39" t="s">
        <v>28</v>
      </c>
      <c r="M43" s="39"/>
      <c r="N43" s="39"/>
      <c r="O43" s="2">
        <f>D1*0.5</f>
        <v>0.5</v>
      </c>
      <c r="P43" s="1" t="s">
        <v>105</v>
      </c>
    </row>
    <row r="44" spans="12:16" ht="15">
      <c r="L44" s="50"/>
      <c r="M44" s="50"/>
      <c r="N44" s="50"/>
      <c r="O44" s="11"/>
      <c r="P44" s="12"/>
    </row>
    <row r="45" spans="1:4" ht="15">
      <c r="A45" s="50"/>
      <c r="B45" s="50"/>
      <c r="C45" s="11"/>
      <c r="D45" s="12"/>
    </row>
  </sheetData>
  <sheetProtection/>
  <mergeCells count="117">
    <mergeCell ref="A26:B26"/>
    <mergeCell ref="A10:B10"/>
    <mergeCell ref="A11:B11"/>
    <mergeCell ref="A12:B12"/>
    <mergeCell ref="A22:B22"/>
    <mergeCell ref="A23:B23"/>
    <mergeCell ref="A24:B24"/>
    <mergeCell ref="A13:B13"/>
    <mergeCell ref="A14:B14"/>
    <mergeCell ref="A15:B15"/>
    <mergeCell ref="A9:B9"/>
    <mergeCell ref="A25:B25"/>
    <mergeCell ref="A16:B16"/>
    <mergeCell ref="A17:B17"/>
    <mergeCell ref="A18:B18"/>
    <mergeCell ref="A19:B19"/>
    <mergeCell ref="A20:B20"/>
    <mergeCell ref="A21:B21"/>
    <mergeCell ref="F4:H4"/>
    <mergeCell ref="F5:H5"/>
    <mergeCell ref="F6:H6"/>
    <mergeCell ref="F7:H7"/>
    <mergeCell ref="F14:H14"/>
    <mergeCell ref="F20:H20"/>
    <mergeCell ref="F8:H8"/>
    <mergeCell ref="F16:H16"/>
    <mergeCell ref="F17:H17"/>
    <mergeCell ref="F18:H18"/>
    <mergeCell ref="F34:G34"/>
    <mergeCell ref="F15:H15"/>
    <mergeCell ref="F10:H10"/>
    <mergeCell ref="F11:H11"/>
    <mergeCell ref="F12:H12"/>
    <mergeCell ref="F13:H13"/>
    <mergeCell ref="F25:H25"/>
    <mergeCell ref="F22:H22"/>
    <mergeCell ref="F23:H23"/>
    <mergeCell ref="F24:H24"/>
    <mergeCell ref="A31:B3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1:C1"/>
    <mergeCell ref="A5:B5"/>
    <mergeCell ref="A6:B6"/>
    <mergeCell ref="A4:B4"/>
    <mergeCell ref="A7:B7"/>
    <mergeCell ref="A8:B8"/>
    <mergeCell ref="L21:N21"/>
    <mergeCell ref="L22:N22"/>
    <mergeCell ref="L23:N23"/>
    <mergeCell ref="L24:N24"/>
    <mergeCell ref="L25:N25"/>
    <mergeCell ref="L8:N8"/>
    <mergeCell ref="L17:N17"/>
    <mergeCell ref="L13:N13"/>
    <mergeCell ref="L14:N14"/>
    <mergeCell ref="L15:N15"/>
    <mergeCell ref="F19:H19"/>
    <mergeCell ref="F9:H9"/>
    <mergeCell ref="F21:H21"/>
    <mergeCell ref="L4:N4"/>
    <mergeCell ref="L5:N5"/>
    <mergeCell ref="L6:N6"/>
    <mergeCell ref="L7:N7"/>
    <mergeCell ref="L16:N16"/>
    <mergeCell ref="L9:N9"/>
    <mergeCell ref="L10:N10"/>
    <mergeCell ref="F33:G33"/>
    <mergeCell ref="F26:H26"/>
    <mergeCell ref="F29:G29"/>
    <mergeCell ref="F30:G30"/>
    <mergeCell ref="F31:G31"/>
    <mergeCell ref="F32:G32"/>
    <mergeCell ref="L35:N35"/>
    <mergeCell ref="L36:N36"/>
    <mergeCell ref="L30:N30"/>
    <mergeCell ref="L31:N31"/>
    <mergeCell ref="L32:N32"/>
    <mergeCell ref="L26:N26"/>
    <mergeCell ref="L29:N29"/>
    <mergeCell ref="L11:N11"/>
    <mergeCell ref="L12:N12"/>
    <mergeCell ref="L38:N38"/>
    <mergeCell ref="L27:N27"/>
    <mergeCell ref="L28:N28"/>
    <mergeCell ref="L18:N18"/>
    <mergeCell ref="L19:N19"/>
    <mergeCell ref="L20:N20"/>
    <mergeCell ref="L33:N33"/>
    <mergeCell ref="L34:N34"/>
    <mergeCell ref="L37:N37"/>
    <mergeCell ref="A40:B40"/>
    <mergeCell ref="A45:B45"/>
    <mergeCell ref="A41:B41"/>
    <mergeCell ref="A42:B42"/>
    <mergeCell ref="A43:B43"/>
    <mergeCell ref="L41:N41"/>
    <mergeCell ref="A37:B37"/>
    <mergeCell ref="A38:B38"/>
    <mergeCell ref="A39:B39"/>
    <mergeCell ref="O4:P4"/>
    <mergeCell ref="H29:I29"/>
    <mergeCell ref="F27:H27"/>
    <mergeCell ref="C4:D4"/>
    <mergeCell ref="I4:J4"/>
    <mergeCell ref="L44:N44"/>
    <mergeCell ref="L39:N39"/>
    <mergeCell ref="L40:N40"/>
    <mergeCell ref="L42:N42"/>
    <mergeCell ref="L43:N43"/>
  </mergeCells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F38" sqref="F38:G38"/>
    </sheetView>
  </sheetViews>
  <sheetFormatPr defaultColWidth="8.8515625" defaultRowHeight="15"/>
  <sheetData>
    <row r="1" spans="1:4" ht="18">
      <c r="A1" s="28" t="s">
        <v>265</v>
      </c>
      <c r="B1" s="28"/>
      <c r="C1" s="28"/>
      <c r="D1" s="9">
        <v>1</v>
      </c>
    </row>
    <row r="3" spans="1:16" ht="15">
      <c r="A3" s="56" t="s">
        <v>146</v>
      </c>
      <c r="B3" s="56"/>
      <c r="C3" s="56"/>
      <c r="D3" s="5"/>
      <c r="E3" s="5"/>
      <c r="L3" s="4"/>
      <c r="M3" s="4"/>
      <c r="N3" s="4"/>
      <c r="O3" s="3"/>
      <c r="P3" s="3"/>
    </row>
    <row r="4" spans="1:16" ht="15">
      <c r="A4" s="56" t="s">
        <v>147</v>
      </c>
      <c r="B4" s="56"/>
      <c r="C4" s="54" t="s">
        <v>181</v>
      </c>
      <c r="D4" s="55"/>
      <c r="F4" s="56" t="s">
        <v>148</v>
      </c>
      <c r="G4" s="56"/>
      <c r="H4" s="54" t="s">
        <v>181</v>
      </c>
      <c r="I4" s="55"/>
      <c r="K4" s="56" t="s">
        <v>151</v>
      </c>
      <c r="L4" s="56"/>
      <c r="M4" s="54" t="s">
        <v>181</v>
      </c>
      <c r="N4" s="55"/>
      <c r="O4" s="3"/>
      <c r="P4" s="3"/>
    </row>
    <row r="5" spans="1:16" ht="15">
      <c r="A5" s="39" t="s">
        <v>207</v>
      </c>
      <c r="B5" s="39"/>
      <c r="C5" s="2">
        <f>D1*0.375</f>
        <v>0.375</v>
      </c>
      <c r="D5" s="1" t="s">
        <v>105</v>
      </c>
      <c r="F5" s="39" t="s">
        <v>61</v>
      </c>
      <c r="G5" s="39"/>
      <c r="H5" s="2">
        <f>D1*0.25</f>
        <v>0.25</v>
      </c>
      <c r="I5" s="1" t="s">
        <v>31</v>
      </c>
      <c r="K5" s="39" t="s">
        <v>109</v>
      </c>
      <c r="L5" s="39"/>
      <c r="M5" s="2">
        <f>D1*2</f>
        <v>2</v>
      </c>
      <c r="N5" s="1" t="s">
        <v>203</v>
      </c>
      <c r="O5" s="3"/>
      <c r="P5" s="3"/>
    </row>
    <row r="6" spans="1:16" ht="15">
      <c r="A6" s="39" t="s">
        <v>208</v>
      </c>
      <c r="B6" s="39"/>
      <c r="C6" s="2">
        <f>D1*0.125</f>
        <v>0.125</v>
      </c>
      <c r="D6" s="1" t="s">
        <v>105</v>
      </c>
      <c r="F6" s="39" t="s">
        <v>62</v>
      </c>
      <c r="G6" s="39"/>
      <c r="H6" s="2">
        <f>D1*1</f>
        <v>1</v>
      </c>
      <c r="I6" s="1" t="s">
        <v>203</v>
      </c>
      <c r="K6" s="39" t="s">
        <v>110</v>
      </c>
      <c r="L6" s="39"/>
      <c r="M6" s="2">
        <f>D1*2</f>
        <v>2</v>
      </c>
      <c r="N6" s="1" t="s">
        <v>203</v>
      </c>
      <c r="O6" s="3"/>
      <c r="P6" s="3"/>
    </row>
    <row r="7" spans="1:14" ht="15">
      <c r="A7" s="39" t="s">
        <v>209</v>
      </c>
      <c r="B7" s="39"/>
      <c r="C7" s="2">
        <f>D1*0.5</f>
        <v>0.5</v>
      </c>
      <c r="D7" s="1" t="s">
        <v>105</v>
      </c>
      <c r="F7" s="39" t="s">
        <v>63</v>
      </c>
      <c r="G7" s="39"/>
      <c r="H7" s="2">
        <f>D1*0.25</f>
        <v>0.25</v>
      </c>
      <c r="I7" s="1" t="s">
        <v>31</v>
      </c>
      <c r="K7" s="39" t="s">
        <v>111</v>
      </c>
      <c r="L7" s="39"/>
      <c r="M7" s="2">
        <f>D1*2</f>
        <v>2</v>
      </c>
      <c r="N7" s="1" t="s">
        <v>203</v>
      </c>
    </row>
    <row r="8" spans="1:14" ht="15">
      <c r="A8" s="39" t="s">
        <v>210</v>
      </c>
      <c r="B8" s="39"/>
      <c r="C8" s="2">
        <f>D1*0.33</f>
        <v>0.33</v>
      </c>
      <c r="D8" s="1" t="s">
        <v>105</v>
      </c>
      <c r="F8" s="39" t="s">
        <v>64</v>
      </c>
      <c r="G8" s="39"/>
      <c r="H8" s="2">
        <f>D1*0.33</f>
        <v>0.33</v>
      </c>
      <c r="I8" s="1" t="s">
        <v>105</v>
      </c>
      <c r="K8" s="39" t="s">
        <v>112</v>
      </c>
      <c r="L8" s="39"/>
      <c r="M8" s="2">
        <f>D1*0.5</f>
        <v>0.5</v>
      </c>
      <c r="N8" s="1" t="s">
        <v>203</v>
      </c>
    </row>
    <row r="9" spans="1:14" ht="15">
      <c r="A9" s="39" t="s">
        <v>211</v>
      </c>
      <c r="B9" s="39"/>
      <c r="C9" s="2">
        <f>D1*0.5</f>
        <v>0.5</v>
      </c>
      <c r="D9" s="1" t="s">
        <v>105</v>
      </c>
      <c r="F9" s="39" t="s">
        <v>65</v>
      </c>
      <c r="G9" s="39"/>
      <c r="H9" s="2">
        <f>D1*0.5</f>
        <v>0.5</v>
      </c>
      <c r="I9" s="1" t="s">
        <v>101</v>
      </c>
      <c r="K9" s="39" t="s">
        <v>113</v>
      </c>
      <c r="L9" s="39"/>
      <c r="M9" s="2">
        <f>D1*2</f>
        <v>2</v>
      </c>
      <c r="N9" s="1" t="s">
        <v>202</v>
      </c>
    </row>
    <row r="10" spans="1:14" ht="15">
      <c r="A10" s="39" t="s">
        <v>212</v>
      </c>
      <c r="B10" s="39"/>
      <c r="C10" s="2">
        <f>D1*5</f>
        <v>5</v>
      </c>
      <c r="D10" s="1" t="s">
        <v>31</v>
      </c>
      <c r="F10" s="39" t="s">
        <v>66</v>
      </c>
      <c r="G10" s="39"/>
      <c r="H10" s="2">
        <f>D1*0.5</f>
        <v>0.5</v>
      </c>
      <c r="I10" s="1" t="s">
        <v>252</v>
      </c>
      <c r="K10" s="39" t="s">
        <v>114</v>
      </c>
      <c r="L10" s="39"/>
      <c r="M10" s="2">
        <f>D1*1.5</f>
        <v>1.5</v>
      </c>
      <c r="N10" s="1" t="s">
        <v>203</v>
      </c>
    </row>
    <row r="11" spans="1:14" ht="15">
      <c r="A11" s="39" t="s">
        <v>213</v>
      </c>
      <c r="B11" s="39"/>
      <c r="C11" s="2">
        <f>D1*0.25</f>
        <v>0.25</v>
      </c>
      <c r="D11" s="1" t="s">
        <v>105</v>
      </c>
      <c r="F11" s="39" t="s">
        <v>67</v>
      </c>
      <c r="G11" s="39"/>
      <c r="H11" s="2">
        <f>D1*1</f>
        <v>1</v>
      </c>
      <c r="I11" s="1" t="s">
        <v>31</v>
      </c>
      <c r="K11" s="39" t="s">
        <v>115</v>
      </c>
      <c r="L11" s="39"/>
      <c r="M11" s="2">
        <f>D1*2</f>
        <v>2</v>
      </c>
      <c r="N11" s="1" t="s">
        <v>202</v>
      </c>
    </row>
    <row r="12" spans="1:14" ht="15">
      <c r="A12" s="39" t="s">
        <v>214</v>
      </c>
      <c r="B12" s="39"/>
      <c r="C12" s="2">
        <f>D1*0.33</f>
        <v>0.33</v>
      </c>
      <c r="D12" s="1" t="s">
        <v>105</v>
      </c>
      <c r="F12" s="39" t="s">
        <v>68</v>
      </c>
      <c r="G12" s="39"/>
      <c r="H12" s="2">
        <f>D1*0.5</f>
        <v>0.5</v>
      </c>
      <c r="I12" s="1" t="s">
        <v>101</v>
      </c>
      <c r="K12" s="39" t="s">
        <v>116</v>
      </c>
      <c r="L12" s="39"/>
      <c r="M12" s="2">
        <f>D1*4</f>
        <v>4</v>
      </c>
      <c r="N12" s="1" t="s">
        <v>202</v>
      </c>
    </row>
    <row r="13" spans="1:14" ht="15">
      <c r="A13" s="39" t="s">
        <v>33</v>
      </c>
      <c r="B13" s="39"/>
      <c r="C13" s="2">
        <f>D1*0.25</f>
        <v>0.25</v>
      </c>
      <c r="D13" s="1" t="s">
        <v>105</v>
      </c>
      <c r="F13" s="39" t="s">
        <v>69</v>
      </c>
      <c r="G13" s="39"/>
      <c r="H13" s="2">
        <f>D1*0.5</f>
        <v>0.5</v>
      </c>
      <c r="I13" s="1" t="s">
        <v>101</v>
      </c>
      <c r="K13" s="39" t="s">
        <v>117</v>
      </c>
      <c r="L13" s="39"/>
      <c r="M13" s="2">
        <f>D1*2</f>
        <v>2</v>
      </c>
      <c r="N13" s="1" t="s">
        <v>203</v>
      </c>
    </row>
    <row r="14" spans="1:14" ht="15">
      <c r="A14" s="39" t="s">
        <v>34</v>
      </c>
      <c r="B14" s="39"/>
      <c r="C14" s="2">
        <f>D1*0.33</f>
        <v>0.33</v>
      </c>
      <c r="D14" s="1" t="s">
        <v>105</v>
      </c>
      <c r="F14" s="39" t="s">
        <v>70</v>
      </c>
      <c r="G14" s="39"/>
      <c r="H14" s="2">
        <f>D1*0.5</f>
        <v>0.5</v>
      </c>
      <c r="I14" s="1" t="s">
        <v>101</v>
      </c>
      <c r="K14" s="39" t="s">
        <v>118</v>
      </c>
      <c r="L14" s="39"/>
      <c r="M14" s="2">
        <f>D1*1.5</f>
        <v>1.5</v>
      </c>
      <c r="N14" s="1" t="s">
        <v>202</v>
      </c>
    </row>
    <row r="15" spans="1:14" ht="15">
      <c r="A15" s="39" t="s">
        <v>35</v>
      </c>
      <c r="B15" s="39"/>
      <c r="C15" s="2">
        <f>D1*0.2</f>
        <v>0.2</v>
      </c>
      <c r="D15" s="1" t="s">
        <v>105</v>
      </c>
      <c r="F15" s="39" t="s">
        <v>71</v>
      </c>
      <c r="G15" s="39"/>
      <c r="H15" s="2">
        <f>D1*1</f>
        <v>1</v>
      </c>
      <c r="I15" s="1" t="s">
        <v>253</v>
      </c>
      <c r="K15" s="39" t="s">
        <v>119</v>
      </c>
      <c r="L15" s="39"/>
      <c r="M15" s="2">
        <f>D1*2</f>
        <v>2</v>
      </c>
      <c r="N15" s="1" t="s">
        <v>202</v>
      </c>
    </row>
    <row r="16" spans="1:14" ht="15">
      <c r="A16" s="39" t="s">
        <v>36</v>
      </c>
      <c r="B16" s="39"/>
      <c r="C16" s="2">
        <f>D1*0.25</f>
        <v>0.25</v>
      </c>
      <c r="D16" s="1" t="s">
        <v>105</v>
      </c>
      <c r="F16" s="39" t="s">
        <v>72</v>
      </c>
      <c r="G16" s="39"/>
      <c r="H16" s="2">
        <f>D1*4</f>
        <v>4</v>
      </c>
      <c r="I16" s="1" t="s">
        <v>202</v>
      </c>
      <c r="K16" s="39" t="s">
        <v>120</v>
      </c>
      <c r="L16" s="39"/>
      <c r="M16" s="2">
        <f>D1*1</f>
        <v>1</v>
      </c>
      <c r="N16" s="1" t="s">
        <v>203</v>
      </c>
    </row>
    <row r="17" spans="1:14" ht="15">
      <c r="A17" s="39" t="s">
        <v>37</v>
      </c>
      <c r="B17" s="39"/>
      <c r="C17" s="2">
        <f>D1*0.33</f>
        <v>0.33</v>
      </c>
      <c r="D17" s="1" t="s">
        <v>59</v>
      </c>
      <c r="F17" s="39" t="s">
        <v>73</v>
      </c>
      <c r="G17" s="39"/>
      <c r="H17" s="2">
        <f>D1*0.25</f>
        <v>0.25</v>
      </c>
      <c r="I17" s="1" t="s">
        <v>31</v>
      </c>
      <c r="K17" s="39" t="s">
        <v>121</v>
      </c>
      <c r="L17" s="39"/>
      <c r="M17" s="2">
        <f>D1*2</f>
        <v>2</v>
      </c>
      <c r="N17" s="1" t="s">
        <v>202</v>
      </c>
    </row>
    <row r="18" spans="1:14" ht="15">
      <c r="A18" s="39" t="s">
        <v>38</v>
      </c>
      <c r="B18" s="39"/>
      <c r="C18" s="2">
        <f>D1*0.2</f>
        <v>0.2</v>
      </c>
      <c r="D18" s="1" t="s">
        <v>105</v>
      </c>
      <c r="F18" s="39" t="s">
        <v>74</v>
      </c>
      <c r="G18" s="39"/>
      <c r="H18" s="2">
        <f>D1*0.2</f>
        <v>0.2</v>
      </c>
      <c r="I18" s="1" t="s">
        <v>101</v>
      </c>
      <c r="K18" s="39" t="s">
        <v>122</v>
      </c>
      <c r="L18" s="39"/>
      <c r="M18" s="2">
        <f>D1*1.5</f>
        <v>1.5</v>
      </c>
      <c r="N18" s="1" t="s">
        <v>203</v>
      </c>
    </row>
    <row r="19" spans="1:14" ht="15">
      <c r="A19" s="56" t="s">
        <v>149</v>
      </c>
      <c r="B19" s="56"/>
      <c r="C19" s="54" t="s">
        <v>181</v>
      </c>
      <c r="D19" s="55"/>
      <c r="F19" s="39" t="s">
        <v>75</v>
      </c>
      <c r="G19" s="39"/>
      <c r="H19" s="2">
        <f>D1*0.25</f>
        <v>0.25</v>
      </c>
      <c r="I19" s="1" t="s">
        <v>31</v>
      </c>
      <c r="K19" s="56" t="s">
        <v>152</v>
      </c>
      <c r="L19" s="56"/>
      <c r="M19" s="54" t="s">
        <v>181</v>
      </c>
      <c r="N19" s="55"/>
    </row>
    <row r="20" spans="1:14" ht="15">
      <c r="A20" s="39" t="s">
        <v>39</v>
      </c>
      <c r="B20" s="39"/>
      <c r="C20" s="2">
        <f>D1*0.33</f>
        <v>0.33</v>
      </c>
      <c r="D20" s="1" t="s">
        <v>60</v>
      </c>
      <c r="F20" s="39" t="s">
        <v>76</v>
      </c>
      <c r="G20" s="39"/>
      <c r="H20" s="2">
        <f>D1*0.25</f>
        <v>0.25</v>
      </c>
      <c r="I20" s="1" t="s">
        <v>31</v>
      </c>
      <c r="K20" s="39" t="s">
        <v>123</v>
      </c>
      <c r="L20" s="39"/>
      <c r="M20" s="8">
        <f>D1*8</f>
        <v>8</v>
      </c>
      <c r="N20" s="1" t="s">
        <v>101</v>
      </c>
    </row>
    <row r="21" spans="1:14" ht="15">
      <c r="A21" s="39" t="s">
        <v>40</v>
      </c>
      <c r="B21" s="39"/>
      <c r="C21" s="2">
        <f>D1*0.25</f>
        <v>0.25</v>
      </c>
      <c r="D21" s="1" t="s">
        <v>105</v>
      </c>
      <c r="F21" s="39" t="s">
        <v>235</v>
      </c>
      <c r="G21" s="39"/>
      <c r="H21" s="2">
        <f>D1*1.5</f>
        <v>1.5</v>
      </c>
      <c r="I21" s="1" t="s">
        <v>202</v>
      </c>
      <c r="K21" s="39" t="s">
        <v>124</v>
      </c>
      <c r="L21" s="39"/>
      <c r="M21" s="2">
        <f>D1*1</f>
        <v>1</v>
      </c>
      <c r="N21" s="1" t="s">
        <v>101</v>
      </c>
    </row>
    <row r="22" spans="1:14" ht="15">
      <c r="A22" s="39" t="s">
        <v>41</v>
      </c>
      <c r="B22" s="39"/>
      <c r="C22" s="2">
        <f>D1*4</f>
        <v>4</v>
      </c>
      <c r="D22" s="1" t="s">
        <v>202</v>
      </c>
      <c r="F22" s="39" t="s">
        <v>236</v>
      </c>
      <c r="G22" s="39"/>
      <c r="H22" s="2">
        <f>D1*0.5</f>
        <v>0.5</v>
      </c>
      <c r="I22" s="1" t="s">
        <v>101</v>
      </c>
      <c r="K22" s="39" t="s">
        <v>125</v>
      </c>
      <c r="L22" s="39"/>
      <c r="M22" s="2">
        <f>D1*4</f>
        <v>4</v>
      </c>
      <c r="N22" s="1" t="s">
        <v>101</v>
      </c>
    </row>
    <row r="23" spans="1:14" ht="15">
      <c r="A23" s="39" t="s">
        <v>42</v>
      </c>
      <c r="B23" s="39"/>
      <c r="C23" s="2">
        <f>D1*2</f>
        <v>2</v>
      </c>
      <c r="D23" s="1" t="s">
        <v>31</v>
      </c>
      <c r="F23" s="39" t="s">
        <v>237</v>
      </c>
      <c r="G23" s="39"/>
      <c r="H23" s="2">
        <f>D1*0.33</f>
        <v>0.33</v>
      </c>
      <c r="I23" s="1" t="s">
        <v>105</v>
      </c>
      <c r="K23" s="56" t="s">
        <v>153</v>
      </c>
      <c r="L23" s="56"/>
      <c r="M23" s="54" t="s">
        <v>181</v>
      </c>
      <c r="N23" s="55"/>
    </row>
    <row r="24" spans="1:14" ht="15">
      <c r="A24" s="39" t="s">
        <v>43</v>
      </c>
      <c r="B24" s="39"/>
      <c r="C24" s="2">
        <f>D1*0.75</f>
        <v>0.75</v>
      </c>
      <c r="D24" s="1" t="s">
        <v>31</v>
      </c>
      <c r="F24" s="39" t="s">
        <v>238</v>
      </c>
      <c r="G24" s="39"/>
      <c r="H24" s="2">
        <f>D1*0.25</f>
        <v>0.25</v>
      </c>
      <c r="I24" s="1" t="s">
        <v>31</v>
      </c>
      <c r="K24" s="39" t="s">
        <v>126</v>
      </c>
      <c r="L24" s="39"/>
      <c r="M24" s="2">
        <f>D1*0.5</f>
        <v>0.5</v>
      </c>
      <c r="N24" s="1" t="s">
        <v>101</v>
      </c>
    </row>
    <row r="25" spans="1:14" ht="15">
      <c r="A25" s="39" t="s">
        <v>44</v>
      </c>
      <c r="B25" s="39"/>
      <c r="C25" s="2">
        <f>D1*0.5</f>
        <v>0.5</v>
      </c>
      <c r="D25" s="1" t="s">
        <v>105</v>
      </c>
      <c r="F25" s="39" t="s">
        <v>239</v>
      </c>
      <c r="G25" s="39"/>
      <c r="H25" s="2">
        <f>D1*0.25</f>
        <v>0.25</v>
      </c>
      <c r="I25" s="1" t="s">
        <v>105</v>
      </c>
      <c r="K25" s="39" t="s">
        <v>127</v>
      </c>
      <c r="L25" s="39"/>
      <c r="M25" s="2">
        <f>D1*0.5</f>
        <v>0.5</v>
      </c>
      <c r="N25" s="1" t="s">
        <v>101</v>
      </c>
    </row>
    <row r="26" spans="1:14" ht="15">
      <c r="A26" s="39" t="s">
        <v>45</v>
      </c>
      <c r="B26" s="39"/>
      <c r="C26" s="2">
        <f>D1*3</f>
        <v>3</v>
      </c>
      <c r="D26" s="1" t="s">
        <v>31</v>
      </c>
      <c r="F26" s="39" t="s">
        <v>240</v>
      </c>
      <c r="G26" s="39"/>
      <c r="H26" s="2">
        <f>D1*0.5</f>
        <v>0.5</v>
      </c>
      <c r="I26" s="1" t="s">
        <v>254</v>
      </c>
      <c r="K26" s="39" t="s">
        <v>128</v>
      </c>
      <c r="L26" s="39"/>
      <c r="M26" s="2">
        <f>D1*1.5</f>
        <v>1.5</v>
      </c>
      <c r="N26" s="1" t="s">
        <v>31</v>
      </c>
    </row>
    <row r="27" spans="1:14" ht="15">
      <c r="A27" s="39" t="s">
        <v>46</v>
      </c>
      <c r="B27" s="39"/>
      <c r="C27" s="2">
        <f>D1*0.33</f>
        <v>0.33</v>
      </c>
      <c r="D27" s="1" t="s">
        <v>105</v>
      </c>
      <c r="F27" s="39" t="s">
        <v>241</v>
      </c>
      <c r="G27" s="39"/>
      <c r="H27" s="2">
        <f>D1*0.25</f>
        <v>0.25</v>
      </c>
      <c r="I27" s="1" t="s">
        <v>105</v>
      </c>
      <c r="K27" s="39" t="s">
        <v>129</v>
      </c>
      <c r="L27" s="39"/>
      <c r="M27" s="2">
        <f>D1*0.25</f>
        <v>0.25</v>
      </c>
      <c r="N27" s="1" t="s">
        <v>105</v>
      </c>
    </row>
    <row r="28" spans="1:14" ht="15">
      <c r="A28" s="39" t="s">
        <v>47</v>
      </c>
      <c r="B28" s="39"/>
      <c r="C28" s="2">
        <f>D1*0.66</f>
        <v>0.66</v>
      </c>
      <c r="D28" s="1" t="s">
        <v>105</v>
      </c>
      <c r="F28" s="39" t="s">
        <v>242</v>
      </c>
      <c r="G28" s="39"/>
      <c r="H28" s="2">
        <f>D1*0.5</f>
        <v>0.5</v>
      </c>
      <c r="I28" s="1" t="s">
        <v>255</v>
      </c>
      <c r="K28" s="39" t="s">
        <v>130</v>
      </c>
      <c r="L28" s="39"/>
      <c r="M28" s="2">
        <f>D1*0.5</f>
        <v>0.5</v>
      </c>
      <c r="N28" s="1" t="s">
        <v>105</v>
      </c>
    </row>
    <row r="29" spans="1:14" ht="15">
      <c r="A29" s="39" t="s">
        <v>48</v>
      </c>
      <c r="B29" s="39"/>
      <c r="C29" s="2">
        <f>D1*2</f>
        <v>2</v>
      </c>
      <c r="D29" s="1" t="s">
        <v>31</v>
      </c>
      <c r="F29" s="39" t="s">
        <v>243</v>
      </c>
      <c r="G29" s="39"/>
      <c r="H29" s="2">
        <f>D1*0.25</f>
        <v>0.25</v>
      </c>
      <c r="I29" s="1" t="s">
        <v>31</v>
      </c>
      <c r="K29" s="39" t="s">
        <v>131</v>
      </c>
      <c r="L29" s="39"/>
      <c r="M29" s="2">
        <f>D1*0.5</f>
        <v>0.5</v>
      </c>
      <c r="N29" s="1" t="s">
        <v>101</v>
      </c>
    </row>
    <row r="30" spans="1:14" ht="15">
      <c r="A30" s="39" t="s">
        <v>49</v>
      </c>
      <c r="B30" s="39"/>
      <c r="C30" s="2">
        <f>D1*1</f>
        <v>1</v>
      </c>
      <c r="D30" s="1" t="s">
        <v>203</v>
      </c>
      <c r="F30" s="39" t="s">
        <v>244</v>
      </c>
      <c r="G30" s="39"/>
      <c r="H30" s="2">
        <f>D1*2</f>
        <v>2</v>
      </c>
      <c r="I30" s="1" t="s">
        <v>105</v>
      </c>
      <c r="K30" s="39" t="s">
        <v>132</v>
      </c>
      <c r="L30" s="39"/>
      <c r="M30" s="2">
        <f>D1*0.5</f>
        <v>0.5</v>
      </c>
      <c r="N30" s="1" t="s">
        <v>101</v>
      </c>
    </row>
    <row r="31" spans="1:14" ht="15">
      <c r="A31" s="56" t="s">
        <v>150</v>
      </c>
      <c r="B31" s="56"/>
      <c r="C31" s="54" t="s">
        <v>181</v>
      </c>
      <c r="D31" s="55"/>
      <c r="F31" s="39" t="s">
        <v>245</v>
      </c>
      <c r="G31" s="39"/>
      <c r="H31" s="2">
        <f>D1*3</f>
        <v>3</v>
      </c>
      <c r="I31" s="1" t="s">
        <v>203</v>
      </c>
      <c r="K31" s="39" t="s">
        <v>133</v>
      </c>
      <c r="L31" s="39"/>
      <c r="M31" s="2">
        <f>D1*4</f>
        <v>4</v>
      </c>
      <c r="N31" s="1" t="s">
        <v>31</v>
      </c>
    </row>
    <row r="32" spans="1:9" ht="15">
      <c r="A32" s="39" t="s">
        <v>50</v>
      </c>
      <c r="B32" s="39"/>
      <c r="C32" s="2">
        <f>D1*0.33</f>
        <v>0.33</v>
      </c>
      <c r="D32" s="1" t="s">
        <v>105</v>
      </c>
      <c r="F32" s="39" t="s">
        <v>246</v>
      </c>
      <c r="G32" s="39"/>
      <c r="H32" s="2">
        <f>D1*1</f>
        <v>1</v>
      </c>
      <c r="I32" s="1" t="s">
        <v>31</v>
      </c>
    </row>
    <row r="33" spans="1:9" ht="15">
      <c r="A33" s="39" t="s">
        <v>51</v>
      </c>
      <c r="B33" s="39"/>
      <c r="C33" s="2">
        <f>D1*0.25</f>
        <v>0.25</v>
      </c>
      <c r="D33" s="1" t="s">
        <v>105</v>
      </c>
      <c r="F33" s="39" t="s">
        <v>247</v>
      </c>
      <c r="G33" s="39"/>
      <c r="H33" s="2">
        <f>D1*0.25</f>
        <v>0.25</v>
      </c>
      <c r="I33" s="1" t="s">
        <v>31</v>
      </c>
    </row>
    <row r="34" spans="1:9" ht="15">
      <c r="A34" s="39" t="s">
        <v>52</v>
      </c>
      <c r="B34" s="39"/>
      <c r="C34" s="2">
        <f>D1*0.25</f>
        <v>0.25</v>
      </c>
      <c r="D34" s="1" t="s">
        <v>105</v>
      </c>
      <c r="F34" s="39" t="s">
        <v>248</v>
      </c>
      <c r="G34" s="39"/>
      <c r="H34" s="2">
        <f>D1*1</f>
        <v>1</v>
      </c>
      <c r="I34" s="1" t="s">
        <v>31</v>
      </c>
    </row>
    <row r="35" spans="1:9" ht="15">
      <c r="A35" s="39" t="s">
        <v>53</v>
      </c>
      <c r="B35" s="39"/>
      <c r="C35" s="2">
        <f>D1*0.25</f>
        <v>0.25</v>
      </c>
      <c r="D35" s="1" t="s">
        <v>105</v>
      </c>
      <c r="F35" s="39" t="s">
        <v>249</v>
      </c>
      <c r="G35" s="39"/>
      <c r="H35" s="2">
        <f>D1*1</f>
        <v>1</v>
      </c>
      <c r="I35" s="1" t="s">
        <v>256</v>
      </c>
    </row>
    <row r="36" spans="1:9" ht="15">
      <c r="A36" s="39" t="s">
        <v>54</v>
      </c>
      <c r="B36" s="39"/>
      <c r="C36" s="2">
        <f>D1*0.375</f>
        <v>0.375</v>
      </c>
      <c r="D36" s="1" t="s">
        <v>105</v>
      </c>
      <c r="F36" s="39" t="s">
        <v>250</v>
      </c>
      <c r="G36" s="39"/>
      <c r="H36" s="2">
        <f>D1*0.5</f>
        <v>0.5</v>
      </c>
      <c r="I36" s="1" t="s">
        <v>256</v>
      </c>
    </row>
    <row r="37" spans="1:9" ht="15">
      <c r="A37" s="39" t="s">
        <v>55</v>
      </c>
      <c r="B37" s="39"/>
      <c r="C37" s="2">
        <f>D1*0.33</f>
        <v>0.33</v>
      </c>
      <c r="D37" s="1" t="s">
        <v>105</v>
      </c>
      <c r="F37" s="39" t="s">
        <v>251</v>
      </c>
      <c r="G37" s="39"/>
      <c r="H37" s="2">
        <f>D1*0.5</f>
        <v>0.5</v>
      </c>
      <c r="I37" s="1" t="s">
        <v>31</v>
      </c>
    </row>
    <row r="38" spans="1:9" ht="15">
      <c r="A38" s="39" t="s">
        <v>56</v>
      </c>
      <c r="B38" s="39"/>
      <c r="C38" s="2">
        <f>D1*0.375</f>
        <v>0.375</v>
      </c>
      <c r="D38" s="1" t="s">
        <v>105</v>
      </c>
      <c r="F38" s="50"/>
      <c r="G38" s="50"/>
      <c r="H38" s="11"/>
      <c r="I38" s="12"/>
    </row>
    <row r="39" spans="1:4" ht="15">
      <c r="A39" s="39" t="s">
        <v>57</v>
      </c>
      <c r="B39" s="39"/>
      <c r="C39" s="2">
        <f>D1*0.25</f>
        <v>0.25</v>
      </c>
      <c r="D39" s="1" t="s">
        <v>105</v>
      </c>
    </row>
    <row r="40" spans="1:4" ht="15">
      <c r="A40" s="39" t="s">
        <v>58</v>
      </c>
      <c r="B40" s="39"/>
      <c r="C40" s="2">
        <f>D1*0.75</f>
        <v>0.75</v>
      </c>
      <c r="D40" s="1" t="s">
        <v>105</v>
      </c>
    </row>
    <row r="41" spans="1:4" ht="15">
      <c r="A41" s="50"/>
      <c r="B41" s="50"/>
      <c r="C41" s="3"/>
      <c r="D41" s="3"/>
    </row>
  </sheetData>
  <sheetProtection/>
  <mergeCells count="110">
    <mergeCell ref="K22:L22"/>
    <mergeCell ref="K23:L23"/>
    <mergeCell ref="K24:L24"/>
    <mergeCell ref="K25:L25"/>
    <mergeCell ref="K26:L26"/>
    <mergeCell ref="F35:G35"/>
    <mergeCell ref="F36:G36"/>
    <mergeCell ref="F37:G37"/>
    <mergeCell ref="F24:G24"/>
    <mergeCell ref="F25:G25"/>
    <mergeCell ref="F31:G31"/>
    <mergeCell ref="F32:G32"/>
    <mergeCell ref="F26:G26"/>
    <mergeCell ref="F27:G27"/>
    <mergeCell ref="F28:G28"/>
    <mergeCell ref="K12:L12"/>
    <mergeCell ref="F30:G30"/>
    <mergeCell ref="F33:G33"/>
    <mergeCell ref="F34:G34"/>
    <mergeCell ref="K27:L27"/>
    <mergeCell ref="K28:L28"/>
    <mergeCell ref="K19:L19"/>
    <mergeCell ref="K29:L29"/>
    <mergeCell ref="K30:L30"/>
    <mergeCell ref="K31:L31"/>
    <mergeCell ref="K8:L8"/>
    <mergeCell ref="K9:L9"/>
    <mergeCell ref="K10:L10"/>
    <mergeCell ref="K11:L11"/>
    <mergeCell ref="K4:L4"/>
    <mergeCell ref="K5:L5"/>
    <mergeCell ref="K6:L6"/>
    <mergeCell ref="K7:L7"/>
    <mergeCell ref="A37:B37"/>
    <mergeCell ref="A38:B38"/>
    <mergeCell ref="A39:B39"/>
    <mergeCell ref="K13:L13"/>
    <mergeCell ref="K14:L14"/>
    <mergeCell ref="K15:L15"/>
    <mergeCell ref="K16:L16"/>
    <mergeCell ref="K17:L17"/>
    <mergeCell ref="K18:L18"/>
    <mergeCell ref="F38:G38"/>
    <mergeCell ref="C31:D31"/>
    <mergeCell ref="F18:G18"/>
    <mergeCell ref="F19:G19"/>
    <mergeCell ref="F20:G20"/>
    <mergeCell ref="F21:G21"/>
    <mergeCell ref="F22:G22"/>
    <mergeCell ref="F23:G23"/>
    <mergeCell ref="F29:G29"/>
    <mergeCell ref="A16:B16"/>
    <mergeCell ref="A17:B17"/>
    <mergeCell ref="A33:B33"/>
    <mergeCell ref="A34:B34"/>
    <mergeCell ref="A31:B31"/>
    <mergeCell ref="A32:B32"/>
    <mergeCell ref="A29:B29"/>
    <mergeCell ref="A18:B18"/>
    <mergeCell ref="A28:B28"/>
    <mergeCell ref="A35:B35"/>
    <mergeCell ref="A36:B36"/>
    <mergeCell ref="A13:B13"/>
    <mergeCell ref="A40:B40"/>
    <mergeCell ref="A41:B41"/>
    <mergeCell ref="F5:G5"/>
    <mergeCell ref="F6:G6"/>
    <mergeCell ref="F7:G7"/>
    <mergeCell ref="F8:G8"/>
    <mergeCell ref="F9:G9"/>
    <mergeCell ref="A30:B30"/>
    <mergeCell ref="F10:G10"/>
    <mergeCell ref="F11:G11"/>
    <mergeCell ref="F12:G12"/>
    <mergeCell ref="F13:G13"/>
    <mergeCell ref="F14:G14"/>
    <mergeCell ref="F15:G15"/>
    <mergeCell ref="A19:B19"/>
    <mergeCell ref="A20:B20"/>
    <mergeCell ref="A24:B24"/>
    <mergeCell ref="A1:C1"/>
    <mergeCell ref="C4:D4"/>
    <mergeCell ref="C19:D19"/>
    <mergeCell ref="A26:B26"/>
    <mergeCell ref="A27:B27"/>
    <mergeCell ref="A21:B21"/>
    <mergeCell ref="A22:B22"/>
    <mergeCell ref="A23:B23"/>
    <mergeCell ref="A25:B25"/>
    <mergeCell ref="A15:B15"/>
    <mergeCell ref="K20:L20"/>
    <mergeCell ref="A4:B4"/>
    <mergeCell ref="A5:B5"/>
    <mergeCell ref="A6:B6"/>
    <mergeCell ref="A7:B7"/>
    <mergeCell ref="A8:B8"/>
    <mergeCell ref="A9:B9"/>
    <mergeCell ref="F16:G16"/>
    <mergeCell ref="F17:G17"/>
    <mergeCell ref="A14:B14"/>
    <mergeCell ref="M4:N4"/>
    <mergeCell ref="M19:N19"/>
    <mergeCell ref="M23:N23"/>
    <mergeCell ref="A3:C3"/>
    <mergeCell ref="K21:L21"/>
    <mergeCell ref="A10:B10"/>
    <mergeCell ref="A11:B11"/>
    <mergeCell ref="H4:I4"/>
    <mergeCell ref="F4:G4"/>
    <mergeCell ref="A12:B12"/>
  </mergeCells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2">
      <selection activeCell="C11" sqref="C11"/>
    </sheetView>
  </sheetViews>
  <sheetFormatPr defaultColWidth="8.8515625" defaultRowHeight="15"/>
  <sheetData>
    <row r="1" spans="1:4" ht="18">
      <c r="A1" s="28" t="s">
        <v>265</v>
      </c>
      <c r="B1" s="28"/>
      <c r="C1" s="28"/>
      <c r="D1" s="9">
        <v>1</v>
      </c>
    </row>
    <row r="2" spans="1:4" ht="15">
      <c r="A2" s="6"/>
      <c r="B2" s="6"/>
      <c r="C2" s="6"/>
      <c r="D2" s="6"/>
    </row>
    <row r="4" spans="1:16" ht="15">
      <c r="A4" s="43" t="s">
        <v>142</v>
      </c>
      <c r="B4" s="44"/>
      <c r="C4" s="43" t="s">
        <v>181</v>
      </c>
      <c r="D4" s="44"/>
      <c r="F4" s="40" t="s">
        <v>143</v>
      </c>
      <c r="G4" s="42"/>
      <c r="H4" s="41"/>
      <c r="I4" s="40" t="s">
        <v>181</v>
      </c>
      <c r="J4" s="41"/>
      <c r="L4" s="40" t="s">
        <v>144</v>
      </c>
      <c r="M4" s="42"/>
      <c r="N4" s="41"/>
      <c r="O4" s="40" t="s">
        <v>181</v>
      </c>
      <c r="P4" s="41"/>
    </row>
    <row r="5" spans="1:16" ht="15">
      <c r="A5" s="39" t="s">
        <v>266</v>
      </c>
      <c r="B5" s="39"/>
      <c r="C5" s="7">
        <f>D1*28.35</f>
        <v>28.35</v>
      </c>
      <c r="D5" s="1" t="s">
        <v>107</v>
      </c>
      <c r="F5" s="39" t="s">
        <v>154</v>
      </c>
      <c r="G5" s="39"/>
      <c r="H5" s="39"/>
      <c r="I5" s="7">
        <f>D1*51.48</f>
        <v>51.48</v>
      </c>
      <c r="J5" s="1" t="s">
        <v>107</v>
      </c>
      <c r="L5" s="39" t="s">
        <v>185</v>
      </c>
      <c r="M5" s="39"/>
      <c r="N5" s="39"/>
      <c r="O5" s="2">
        <f>D1*247.5</f>
        <v>247.5</v>
      </c>
      <c r="P5" s="1" t="s">
        <v>107</v>
      </c>
    </row>
    <row r="6" spans="1:16" ht="15">
      <c r="A6" s="39" t="s">
        <v>267</v>
      </c>
      <c r="B6" s="39"/>
      <c r="C6" s="7">
        <f>D1*28.35</f>
        <v>28.35</v>
      </c>
      <c r="D6" s="1" t="s">
        <v>107</v>
      </c>
      <c r="F6" s="39" t="s">
        <v>155</v>
      </c>
      <c r="G6" s="39"/>
      <c r="H6" s="39"/>
      <c r="I6" s="7">
        <f>D1*1</f>
        <v>1</v>
      </c>
      <c r="J6" s="1" t="s">
        <v>178</v>
      </c>
      <c r="L6" s="39" t="s">
        <v>159</v>
      </c>
      <c r="M6" s="39"/>
      <c r="N6" s="39"/>
      <c r="O6" s="2">
        <f>D1*142</f>
        <v>142</v>
      </c>
      <c r="P6" s="1" t="s">
        <v>107</v>
      </c>
    </row>
    <row r="7" spans="1:16" ht="15">
      <c r="A7" s="39" t="s">
        <v>268</v>
      </c>
      <c r="B7" s="39"/>
      <c r="C7" s="7">
        <f>D1*42.53</f>
        <v>42.53</v>
      </c>
      <c r="D7" s="1" t="s">
        <v>107</v>
      </c>
      <c r="F7" s="39" t="s">
        <v>156</v>
      </c>
      <c r="G7" s="39"/>
      <c r="H7" s="39"/>
      <c r="I7" s="7">
        <f>D1*12</f>
        <v>12</v>
      </c>
      <c r="J7" s="1" t="s">
        <v>179</v>
      </c>
      <c r="L7" s="39" t="s">
        <v>161</v>
      </c>
      <c r="M7" s="39"/>
      <c r="N7" s="39"/>
      <c r="O7" s="2">
        <f>D1*200.25</f>
        <v>200.25</v>
      </c>
      <c r="P7" s="1" t="s">
        <v>107</v>
      </c>
    </row>
    <row r="8" spans="1:16" ht="15">
      <c r="A8" s="39" t="s">
        <v>269</v>
      </c>
      <c r="B8" s="39"/>
      <c r="C8" s="7">
        <f>D1*28.33</f>
        <v>28.33</v>
      </c>
      <c r="D8" s="1" t="s">
        <v>107</v>
      </c>
      <c r="F8" s="39" t="s">
        <v>157</v>
      </c>
      <c r="G8" s="39"/>
      <c r="H8" s="39"/>
      <c r="I8" s="7">
        <f>D1*125</f>
        <v>125</v>
      </c>
      <c r="J8" s="1" t="s">
        <v>107</v>
      </c>
      <c r="L8" s="39" t="s">
        <v>162</v>
      </c>
      <c r="M8" s="39"/>
      <c r="N8" s="39"/>
      <c r="O8" s="2">
        <f>D1*200</f>
        <v>200</v>
      </c>
      <c r="P8" s="1" t="s">
        <v>107</v>
      </c>
    </row>
    <row r="9" spans="1:16" ht="15">
      <c r="A9" s="39" t="s">
        <v>270</v>
      </c>
      <c r="B9" s="39"/>
      <c r="C9" s="7">
        <f>D1*28.35</f>
        <v>28.35</v>
      </c>
      <c r="D9" s="1" t="s">
        <v>107</v>
      </c>
      <c r="F9" s="39" t="s">
        <v>158</v>
      </c>
      <c r="G9" s="39"/>
      <c r="H9" s="39"/>
      <c r="I9" s="7">
        <f>D1*43</f>
        <v>43</v>
      </c>
      <c r="J9" s="1" t="s">
        <v>107</v>
      </c>
      <c r="L9" s="39" t="s">
        <v>186</v>
      </c>
      <c r="M9" s="39"/>
      <c r="N9" s="39"/>
      <c r="O9" s="2">
        <f>D1*240</f>
        <v>240</v>
      </c>
      <c r="P9" s="1" t="s">
        <v>107</v>
      </c>
    </row>
    <row r="10" spans="1:16" ht="15">
      <c r="A10" s="39" t="s">
        <v>271</v>
      </c>
      <c r="B10" s="39"/>
      <c r="C10" s="7">
        <f>D1*42.53</f>
        <v>42.53</v>
      </c>
      <c r="D10" s="1" t="s">
        <v>107</v>
      </c>
      <c r="F10" s="39" t="s">
        <v>159</v>
      </c>
      <c r="G10" s="39"/>
      <c r="H10" s="39"/>
      <c r="I10" s="7">
        <f>D1*195</f>
        <v>195</v>
      </c>
      <c r="J10" s="1" t="s">
        <v>107</v>
      </c>
      <c r="L10" s="39" t="s">
        <v>187</v>
      </c>
      <c r="M10" s="39"/>
      <c r="N10" s="39"/>
      <c r="O10" s="2">
        <f>D1*1</f>
        <v>1</v>
      </c>
      <c r="P10" s="1" t="s">
        <v>30</v>
      </c>
    </row>
    <row r="11" spans="1:16" ht="15">
      <c r="A11" s="39" t="s">
        <v>272</v>
      </c>
      <c r="B11" s="39"/>
      <c r="C11" s="7">
        <f>D1*28.35</f>
        <v>28.35</v>
      </c>
      <c r="D11" s="1" t="s">
        <v>107</v>
      </c>
      <c r="F11" s="39" t="s">
        <v>160</v>
      </c>
      <c r="G11" s="39"/>
      <c r="H11" s="39"/>
      <c r="I11" s="7">
        <f>D1*117</f>
        <v>117</v>
      </c>
      <c r="J11" s="1" t="s">
        <v>107</v>
      </c>
      <c r="L11" s="39" t="s">
        <v>188</v>
      </c>
      <c r="M11" s="39"/>
      <c r="N11" s="39"/>
      <c r="O11" s="2">
        <f>D1*1</f>
        <v>1</v>
      </c>
      <c r="P11" s="1" t="s">
        <v>29</v>
      </c>
    </row>
    <row r="12" spans="1:16" ht="15">
      <c r="A12" s="39" t="s">
        <v>273</v>
      </c>
      <c r="B12" s="39"/>
      <c r="C12" s="7">
        <f>D1*28.35</f>
        <v>28.35</v>
      </c>
      <c r="D12" s="1" t="s">
        <v>107</v>
      </c>
      <c r="E12" s="10"/>
      <c r="F12" s="39" t="s">
        <v>161</v>
      </c>
      <c r="G12" s="39"/>
      <c r="H12" s="39"/>
      <c r="I12" s="7">
        <f>D1*375</f>
        <v>375</v>
      </c>
      <c r="J12" s="1" t="s">
        <v>107</v>
      </c>
      <c r="L12" s="39" t="s">
        <v>0</v>
      </c>
      <c r="M12" s="39"/>
      <c r="N12" s="39"/>
      <c r="O12" s="2">
        <f>D1*336</f>
        <v>336</v>
      </c>
      <c r="P12" s="1" t="s">
        <v>107</v>
      </c>
    </row>
    <row r="13" spans="1:16" ht="15">
      <c r="A13" s="39" t="s">
        <v>274</v>
      </c>
      <c r="B13" s="39"/>
      <c r="C13" s="7">
        <f>D1*42.53</f>
        <v>42.53</v>
      </c>
      <c r="D13" s="1" t="s">
        <v>107</v>
      </c>
      <c r="F13" s="39" t="s">
        <v>162</v>
      </c>
      <c r="G13" s="39"/>
      <c r="H13" s="39"/>
      <c r="I13" s="8">
        <f>D1*155</f>
        <v>155</v>
      </c>
      <c r="J13" s="1" t="s">
        <v>107</v>
      </c>
      <c r="L13" s="39" t="s">
        <v>1</v>
      </c>
      <c r="M13" s="39"/>
      <c r="N13" s="39"/>
      <c r="O13" s="2">
        <f>D1*210</f>
        <v>210</v>
      </c>
      <c r="P13" s="1" t="s">
        <v>107</v>
      </c>
    </row>
    <row r="14" spans="1:16" ht="15">
      <c r="A14" s="39" t="s">
        <v>275</v>
      </c>
      <c r="B14" s="39"/>
      <c r="C14" s="7">
        <f>D1*28.35</f>
        <v>28.35</v>
      </c>
      <c r="D14" s="1" t="s">
        <v>107</v>
      </c>
      <c r="F14" s="39" t="s">
        <v>163</v>
      </c>
      <c r="G14" s="39"/>
      <c r="H14" s="39"/>
      <c r="I14" s="7">
        <f>D1*60</f>
        <v>60</v>
      </c>
      <c r="J14" s="1" t="s">
        <v>107</v>
      </c>
      <c r="L14" s="39" t="s">
        <v>169</v>
      </c>
      <c r="M14" s="39"/>
      <c r="N14" s="39"/>
      <c r="O14" s="2">
        <f>D1*105.6</f>
        <v>105.6</v>
      </c>
      <c r="P14" s="1" t="s">
        <v>107</v>
      </c>
    </row>
    <row r="15" spans="1:16" ht="15">
      <c r="A15" s="39" t="s">
        <v>276</v>
      </c>
      <c r="B15" s="39"/>
      <c r="C15" s="7">
        <f>D1*28.35</f>
        <v>28.35</v>
      </c>
      <c r="D15" s="1" t="s">
        <v>107</v>
      </c>
      <c r="F15" s="39" t="s">
        <v>164</v>
      </c>
      <c r="G15" s="39"/>
      <c r="H15" s="39"/>
      <c r="I15" s="7">
        <f>D1*3</f>
        <v>3</v>
      </c>
      <c r="J15" s="1" t="s">
        <v>180</v>
      </c>
      <c r="L15" s="39" t="s">
        <v>2</v>
      </c>
      <c r="M15" s="39"/>
      <c r="N15" s="39"/>
      <c r="O15" s="2">
        <f>D1*186.25</f>
        <v>186.25</v>
      </c>
      <c r="P15" s="1" t="s">
        <v>107</v>
      </c>
    </row>
    <row r="16" spans="1:16" ht="15">
      <c r="A16" s="39" t="s">
        <v>277</v>
      </c>
      <c r="B16" s="39"/>
      <c r="C16" s="7">
        <f>D1*42.53</f>
        <v>42.53</v>
      </c>
      <c r="D16" s="1" t="s">
        <v>107</v>
      </c>
      <c r="F16" s="39" t="s">
        <v>165</v>
      </c>
      <c r="G16" s="39"/>
      <c r="H16" s="39"/>
      <c r="I16" s="7">
        <f>D1*148.5</f>
        <v>148.5</v>
      </c>
      <c r="J16" s="1" t="s">
        <v>107</v>
      </c>
      <c r="L16" s="39" t="s">
        <v>3</v>
      </c>
      <c r="M16" s="39"/>
      <c r="N16" s="39"/>
      <c r="O16" s="2">
        <f>D1*232</f>
        <v>232</v>
      </c>
      <c r="P16" s="1" t="s">
        <v>107</v>
      </c>
    </row>
    <row r="17" spans="1:16" ht="15">
      <c r="A17" s="39" t="s">
        <v>278</v>
      </c>
      <c r="B17" s="39"/>
      <c r="C17" s="7">
        <f>D1*28.35</f>
        <v>28.35</v>
      </c>
      <c r="D17" s="1" t="s">
        <v>107</v>
      </c>
      <c r="F17" s="39" t="s">
        <v>166</v>
      </c>
      <c r="G17" s="39"/>
      <c r="H17" s="39"/>
      <c r="I17" s="7">
        <f>D1*44.25</f>
        <v>44.25</v>
      </c>
      <c r="J17" s="1" t="s">
        <v>107</v>
      </c>
      <c r="L17" s="39" t="s">
        <v>4</v>
      </c>
      <c r="M17" s="39"/>
      <c r="N17" s="39"/>
      <c r="O17" s="2">
        <f>D1*118.81</f>
        <v>118.81</v>
      </c>
      <c r="P17" s="1" t="s">
        <v>307</v>
      </c>
    </row>
    <row r="18" spans="1:16" ht="15">
      <c r="A18" s="39" t="s">
        <v>279</v>
      </c>
      <c r="B18" s="39"/>
      <c r="C18" s="7">
        <f>D1*42.53</f>
        <v>42.53</v>
      </c>
      <c r="D18" s="1" t="s">
        <v>107</v>
      </c>
      <c r="F18" s="39" t="s">
        <v>167</v>
      </c>
      <c r="G18" s="39"/>
      <c r="H18" s="39"/>
      <c r="I18" s="7">
        <f>D1*104</f>
        <v>104</v>
      </c>
      <c r="J18" s="1" t="s">
        <v>107</v>
      </c>
      <c r="L18" s="39" t="s">
        <v>5</v>
      </c>
      <c r="M18" s="39"/>
      <c r="N18" s="39"/>
      <c r="O18" s="2">
        <f>D1*147.75</f>
        <v>147.75</v>
      </c>
      <c r="P18" s="1" t="s">
        <v>107</v>
      </c>
    </row>
    <row r="19" spans="1:16" ht="15">
      <c r="A19" s="39" t="s">
        <v>77</v>
      </c>
      <c r="B19" s="39"/>
      <c r="C19" s="7">
        <f>D1*42.53</f>
        <v>42.53</v>
      </c>
      <c r="D19" s="1" t="s">
        <v>107</v>
      </c>
      <c r="F19" s="39" t="s">
        <v>168</v>
      </c>
      <c r="G19" s="39"/>
      <c r="H19" s="39"/>
      <c r="I19" s="7">
        <f>D1*49.5</f>
        <v>49.5</v>
      </c>
      <c r="J19" s="1" t="s">
        <v>107</v>
      </c>
      <c r="L19" s="39" t="s">
        <v>171</v>
      </c>
      <c r="M19" s="39"/>
      <c r="N19" s="39"/>
      <c r="O19" s="2">
        <f>D1*120</f>
        <v>120</v>
      </c>
      <c r="P19" s="1" t="s">
        <v>107</v>
      </c>
    </row>
    <row r="20" spans="1:16" ht="15">
      <c r="A20" s="39" t="s">
        <v>78</v>
      </c>
      <c r="B20" s="39"/>
      <c r="C20" s="7">
        <f>D1*42.53</f>
        <v>42.53</v>
      </c>
      <c r="D20" s="1" t="s">
        <v>107</v>
      </c>
      <c r="F20" s="39" t="s">
        <v>169</v>
      </c>
      <c r="G20" s="39"/>
      <c r="H20" s="39"/>
      <c r="I20" s="7">
        <v>105</v>
      </c>
      <c r="J20" s="1" t="s">
        <v>107</v>
      </c>
      <c r="L20" s="39" t="s">
        <v>6</v>
      </c>
      <c r="M20" s="39"/>
      <c r="N20" s="39"/>
      <c r="O20" s="2">
        <f>D1*180</f>
        <v>180</v>
      </c>
      <c r="P20" s="1" t="s">
        <v>107</v>
      </c>
    </row>
    <row r="21" spans="1:16" ht="15">
      <c r="A21" s="39" t="s">
        <v>79</v>
      </c>
      <c r="B21" s="39"/>
      <c r="C21" s="7">
        <f>D1*42.53</f>
        <v>42.53</v>
      </c>
      <c r="D21" s="1" t="s">
        <v>107</v>
      </c>
      <c r="F21" s="39" t="s">
        <v>308</v>
      </c>
      <c r="G21" s="39"/>
      <c r="H21" s="39"/>
      <c r="I21" s="7">
        <v>142</v>
      </c>
      <c r="J21" s="1" t="s">
        <v>107</v>
      </c>
      <c r="L21" s="39" t="s">
        <v>7</v>
      </c>
      <c r="M21" s="39"/>
      <c r="N21" s="39"/>
      <c r="O21" s="2">
        <f>D1*0.5</f>
        <v>0.5</v>
      </c>
      <c r="P21" s="1" t="s">
        <v>31</v>
      </c>
    </row>
    <row r="22" spans="1:16" ht="15">
      <c r="A22" s="39" t="s">
        <v>80</v>
      </c>
      <c r="B22" s="39"/>
      <c r="C22" s="7">
        <f>D1*42.53</f>
        <v>42.53</v>
      </c>
      <c r="D22" s="1" t="s">
        <v>107</v>
      </c>
      <c r="F22" s="39" t="s">
        <v>170</v>
      </c>
      <c r="G22" s="39"/>
      <c r="H22" s="39"/>
      <c r="I22" s="7">
        <v>155</v>
      </c>
      <c r="J22" s="1" t="s">
        <v>107</v>
      </c>
      <c r="L22" s="39" t="s">
        <v>309</v>
      </c>
      <c r="M22" s="39"/>
      <c r="N22" s="39"/>
      <c r="O22" s="2">
        <f>D1*91.5</f>
        <v>91.5</v>
      </c>
      <c r="P22" s="1" t="s">
        <v>107</v>
      </c>
    </row>
    <row r="23" spans="1:16" ht="15">
      <c r="A23" s="39" t="s">
        <v>81</v>
      </c>
      <c r="B23" s="39"/>
      <c r="C23" s="7">
        <f>D1*42.53</f>
        <v>42.53</v>
      </c>
      <c r="D23" s="1" t="s">
        <v>107</v>
      </c>
      <c r="F23" s="39" t="s">
        <v>171</v>
      </c>
      <c r="G23" s="39"/>
      <c r="H23" s="39"/>
      <c r="I23" s="7">
        <f>D1*239.4</f>
        <v>239.4</v>
      </c>
      <c r="J23" s="1" t="s">
        <v>107</v>
      </c>
      <c r="L23" s="39" t="s">
        <v>9</v>
      </c>
      <c r="M23" s="39"/>
      <c r="N23" s="39"/>
      <c r="O23" s="2">
        <f>D1*3</f>
        <v>3</v>
      </c>
      <c r="P23" s="1" t="s">
        <v>178</v>
      </c>
    </row>
    <row r="24" spans="1:16" ht="15">
      <c r="A24" s="39" t="s">
        <v>82</v>
      </c>
      <c r="B24" s="39"/>
      <c r="C24" s="7">
        <f>D1*42.53</f>
        <v>42.53</v>
      </c>
      <c r="D24" s="1" t="s">
        <v>107</v>
      </c>
      <c r="F24" s="39" t="s">
        <v>172</v>
      </c>
      <c r="G24" s="39"/>
      <c r="H24" s="39"/>
      <c r="I24" s="7">
        <f>D1*118.29</f>
        <v>118.29</v>
      </c>
      <c r="J24" s="1" t="s">
        <v>307</v>
      </c>
      <c r="L24" s="39" t="s">
        <v>10</v>
      </c>
      <c r="M24" s="39"/>
      <c r="N24" s="39"/>
      <c r="O24" s="2">
        <f>D1*72</f>
        <v>72</v>
      </c>
      <c r="P24" s="1" t="s">
        <v>107</v>
      </c>
    </row>
    <row r="25" spans="1:16" ht="15">
      <c r="A25" s="39" t="s">
        <v>83</v>
      </c>
      <c r="B25" s="39"/>
      <c r="C25" s="7">
        <f>D1*42.53</f>
        <v>42.53</v>
      </c>
      <c r="D25" s="1" t="s">
        <v>107</v>
      </c>
      <c r="F25" s="39" t="s">
        <v>173</v>
      </c>
      <c r="G25" s="39"/>
      <c r="H25" s="39"/>
      <c r="I25" s="7">
        <f>D1*180</f>
        <v>180</v>
      </c>
      <c r="J25" s="1" t="s">
        <v>107</v>
      </c>
      <c r="L25" s="39" t="s">
        <v>11</v>
      </c>
      <c r="M25" s="39"/>
      <c r="N25" s="39"/>
      <c r="O25" s="2">
        <f>D1*39</f>
        <v>39</v>
      </c>
      <c r="P25" s="1" t="s">
        <v>107</v>
      </c>
    </row>
    <row r="26" spans="1:16" ht="15">
      <c r="A26" s="39" t="s">
        <v>84</v>
      </c>
      <c r="B26" s="39"/>
      <c r="C26" s="7">
        <f>D1*42.53</f>
        <v>42.53</v>
      </c>
      <c r="D26" s="1" t="s">
        <v>107</v>
      </c>
      <c r="F26" s="39" t="s">
        <v>174</v>
      </c>
      <c r="G26" s="39"/>
      <c r="H26" s="39"/>
      <c r="I26" s="7">
        <f>D1*256.25</f>
        <v>256.25</v>
      </c>
      <c r="J26" s="1" t="s">
        <v>107</v>
      </c>
      <c r="L26" s="39" t="s">
        <v>12</v>
      </c>
      <c r="M26" s="39"/>
      <c r="N26" s="39"/>
      <c r="O26" s="2">
        <f>D1*7</f>
        <v>7</v>
      </c>
      <c r="P26" s="1" t="s">
        <v>31</v>
      </c>
    </row>
    <row r="27" spans="1:16" ht="15">
      <c r="A27" s="39" t="s">
        <v>85</v>
      </c>
      <c r="B27" s="39"/>
      <c r="C27" s="7">
        <f>D1*42.53</f>
        <v>42.53</v>
      </c>
      <c r="D27" s="1" t="s">
        <v>107</v>
      </c>
      <c r="F27" s="39" t="s">
        <v>175</v>
      </c>
      <c r="G27" s="39"/>
      <c r="H27" s="39"/>
      <c r="I27" s="7">
        <f>D1*239.4</f>
        <v>239.4</v>
      </c>
      <c r="J27" s="1" t="s">
        <v>107</v>
      </c>
      <c r="L27" s="39" t="s">
        <v>310</v>
      </c>
      <c r="M27" s="39"/>
      <c r="N27" s="39"/>
      <c r="O27" s="2">
        <f>D1*79.86</f>
        <v>79.86</v>
      </c>
      <c r="P27" s="1" t="s">
        <v>107</v>
      </c>
    </row>
    <row r="28" spans="1:16" ht="15">
      <c r="A28" s="39" t="s">
        <v>86</v>
      </c>
      <c r="B28" s="39"/>
      <c r="C28" s="7">
        <f>D1*42.53</f>
        <v>42.53</v>
      </c>
      <c r="D28" s="1" t="s">
        <v>107</v>
      </c>
      <c r="L28" s="39" t="s">
        <v>14</v>
      </c>
      <c r="M28" s="39"/>
      <c r="N28" s="39"/>
      <c r="O28" s="2">
        <f>D1*72.5</f>
        <v>72.5</v>
      </c>
      <c r="P28" s="1" t="s">
        <v>107</v>
      </c>
    </row>
    <row r="29" spans="1:16" ht="15">
      <c r="A29" s="39" t="s">
        <v>87</v>
      </c>
      <c r="B29" s="39"/>
      <c r="C29" s="7">
        <f>D1*42.53</f>
        <v>42.53</v>
      </c>
      <c r="D29" s="1" t="s">
        <v>107</v>
      </c>
      <c r="F29" s="53" t="s">
        <v>205</v>
      </c>
      <c r="G29" s="53"/>
      <c r="H29" s="48" t="s">
        <v>181</v>
      </c>
      <c r="I29" s="49"/>
      <c r="L29" s="39" t="s">
        <v>311</v>
      </c>
      <c r="M29" s="39"/>
      <c r="N29" s="39"/>
      <c r="O29" s="2">
        <f>D1*80</f>
        <v>80</v>
      </c>
      <c r="P29" s="1" t="s">
        <v>107</v>
      </c>
    </row>
    <row r="30" spans="1:16" ht="15">
      <c r="A30" s="39" t="s">
        <v>88</v>
      </c>
      <c r="B30" s="39"/>
      <c r="C30" s="7">
        <f>D1*28.35</f>
        <v>28.35</v>
      </c>
      <c r="D30" s="1" t="s">
        <v>107</v>
      </c>
      <c r="F30" s="39" t="s">
        <v>312</v>
      </c>
      <c r="G30" s="39"/>
      <c r="H30" s="2">
        <f>D1*236.89</f>
        <v>236.89</v>
      </c>
      <c r="I30" s="1" t="s">
        <v>307</v>
      </c>
      <c r="L30" s="39" t="s">
        <v>16</v>
      </c>
      <c r="M30" s="39"/>
      <c r="N30" s="39"/>
      <c r="O30" s="2">
        <f>D1*0.5</f>
        <v>0.5</v>
      </c>
      <c r="P30" s="1" t="s">
        <v>31</v>
      </c>
    </row>
    <row r="31" spans="1:16" ht="15">
      <c r="A31" s="39" t="s">
        <v>89</v>
      </c>
      <c r="B31" s="39"/>
      <c r="C31" s="7">
        <f>D1*7</f>
        <v>7</v>
      </c>
      <c r="D31" s="1" t="s">
        <v>107</v>
      </c>
      <c r="F31" s="39" t="s">
        <v>313</v>
      </c>
      <c r="G31" s="39"/>
      <c r="H31" s="2">
        <f>D1*122.5</f>
        <v>122.5</v>
      </c>
      <c r="I31" s="1" t="s">
        <v>107</v>
      </c>
      <c r="L31" s="39" t="s">
        <v>17</v>
      </c>
      <c r="M31" s="39"/>
      <c r="N31" s="39"/>
      <c r="O31" s="2">
        <f>D1*85</f>
        <v>85</v>
      </c>
      <c r="P31" s="1" t="s">
        <v>107</v>
      </c>
    </row>
    <row r="32" spans="1:16" ht="15">
      <c r="A32" s="39" t="s">
        <v>90</v>
      </c>
      <c r="B32" s="39"/>
      <c r="C32" s="7">
        <f>D1*0.5</f>
        <v>0.5</v>
      </c>
      <c r="D32" s="1" t="s">
        <v>102</v>
      </c>
      <c r="F32" s="39" t="s">
        <v>314</v>
      </c>
      <c r="G32" s="39"/>
      <c r="H32" s="2">
        <f>D1*45</f>
        <v>45</v>
      </c>
      <c r="I32" s="1" t="s">
        <v>107</v>
      </c>
      <c r="L32" s="39" t="s">
        <v>18</v>
      </c>
      <c r="M32" s="39"/>
      <c r="N32" s="39"/>
      <c r="O32" s="2">
        <f>D1*1</f>
        <v>1</v>
      </c>
      <c r="P32" s="1" t="s">
        <v>31</v>
      </c>
    </row>
    <row r="33" spans="1:16" ht="15">
      <c r="A33" s="39" t="s">
        <v>91</v>
      </c>
      <c r="B33" s="39"/>
      <c r="C33" s="7">
        <f>D1*2</f>
        <v>2</v>
      </c>
      <c r="D33" s="1" t="s">
        <v>103</v>
      </c>
      <c r="F33" s="39" t="s">
        <v>184</v>
      </c>
      <c r="G33" s="39"/>
      <c r="H33" s="2">
        <f>D1*235.58</f>
        <v>235.58</v>
      </c>
      <c r="I33" s="1" t="s">
        <v>307</v>
      </c>
      <c r="L33" s="39" t="s">
        <v>19</v>
      </c>
      <c r="M33" s="39"/>
      <c r="N33" s="39"/>
      <c r="O33" s="2">
        <f>D1*1</f>
        <v>1</v>
      </c>
      <c r="P33" s="1" t="s">
        <v>31</v>
      </c>
    </row>
    <row r="34" spans="1:16" ht="15">
      <c r="A34" s="39" t="s">
        <v>92</v>
      </c>
      <c r="B34" s="39"/>
      <c r="C34" s="7">
        <f>D1*28.35</f>
        <v>28.35</v>
      </c>
      <c r="D34" s="1" t="s">
        <v>107</v>
      </c>
      <c r="F34" s="50"/>
      <c r="G34" s="50"/>
      <c r="H34" s="11"/>
      <c r="I34" s="12"/>
      <c r="L34" s="39" t="s">
        <v>20</v>
      </c>
      <c r="M34" s="39"/>
      <c r="N34" s="39"/>
      <c r="O34" s="2">
        <f>D1*0.5</f>
        <v>0.5</v>
      </c>
      <c r="P34" s="1" t="s">
        <v>31</v>
      </c>
    </row>
    <row r="35" spans="1:16" ht="15">
      <c r="A35" s="39" t="s">
        <v>93</v>
      </c>
      <c r="B35" s="39"/>
      <c r="C35" s="7">
        <f>D1*56.7</f>
        <v>56.7</v>
      </c>
      <c r="D35" s="1" t="s">
        <v>107</v>
      </c>
      <c r="F35" t="s">
        <v>206</v>
      </c>
      <c r="L35" s="39" t="s">
        <v>21</v>
      </c>
      <c r="M35" s="39"/>
      <c r="N35" s="39"/>
      <c r="O35" s="2">
        <f>D1*0.5</f>
        <v>0.5</v>
      </c>
      <c r="P35" s="1" t="s">
        <v>31</v>
      </c>
    </row>
    <row r="36" spans="1:16" ht="15">
      <c r="A36" s="39" t="s">
        <v>94</v>
      </c>
      <c r="B36" s="39"/>
      <c r="C36" s="7">
        <f>D1*85.05</f>
        <v>85.05</v>
      </c>
      <c r="D36" s="1" t="s">
        <v>107</v>
      </c>
      <c r="F36" t="s">
        <v>204</v>
      </c>
      <c r="L36" s="39" t="s">
        <v>32</v>
      </c>
      <c r="M36" s="39"/>
      <c r="N36" s="39"/>
      <c r="O36" s="2">
        <f>D1*1</f>
        <v>1</v>
      </c>
      <c r="P36" s="1" t="s">
        <v>31</v>
      </c>
    </row>
    <row r="37" spans="1:16" ht="15">
      <c r="A37" s="39" t="s">
        <v>95</v>
      </c>
      <c r="B37" s="39"/>
      <c r="C37" s="7">
        <f>D1*1</f>
        <v>1</v>
      </c>
      <c r="D37" s="1" t="s">
        <v>104</v>
      </c>
      <c r="L37" s="39" t="s">
        <v>22</v>
      </c>
      <c r="M37" s="39"/>
      <c r="N37" s="39"/>
      <c r="O37" s="2">
        <f>D1*0.5</f>
        <v>0.5</v>
      </c>
      <c r="P37" s="1" t="s">
        <v>31</v>
      </c>
    </row>
    <row r="38" spans="1:16" ht="15">
      <c r="A38" s="39" t="s">
        <v>96</v>
      </c>
      <c r="B38" s="39"/>
      <c r="C38" s="7">
        <f>D1*2</f>
        <v>2</v>
      </c>
      <c r="D38" s="1" t="s">
        <v>104</v>
      </c>
      <c r="L38" s="39" t="s">
        <v>23</v>
      </c>
      <c r="M38" s="39"/>
      <c r="N38" s="39"/>
      <c r="O38" s="2">
        <f>D1*77.5</f>
        <v>77.5</v>
      </c>
      <c r="P38" s="1" t="s">
        <v>107</v>
      </c>
    </row>
    <row r="39" spans="1:16" ht="15">
      <c r="A39" s="39" t="s">
        <v>97</v>
      </c>
      <c r="B39" s="39"/>
      <c r="C39" s="7">
        <f>D1*59.15</f>
        <v>59.15</v>
      </c>
      <c r="D39" s="1" t="s">
        <v>307</v>
      </c>
      <c r="L39" s="39" t="s">
        <v>24</v>
      </c>
      <c r="M39" s="39"/>
      <c r="N39" s="39"/>
      <c r="O39" s="2">
        <f>D1*1</f>
        <v>1</v>
      </c>
      <c r="P39" s="1" t="s">
        <v>31</v>
      </c>
    </row>
    <row r="40" spans="1:16" ht="15">
      <c r="A40" s="51" t="s">
        <v>106</v>
      </c>
      <c r="B40" s="52"/>
      <c r="C40" s="7">
        <f>D1*28.35</f>
        <v>28.35</v>
      </c>
      <c r="D40" s="1" t="s">
        <v>107</v>
      </c>
      <c r="L40" s="39" t="s">
        <v>25</v>
      </c>
      <c r="M40" s="39"/>
      <c r="N40" s="39"/>
      <c r="O40" s="2">
        <f>D1*61.5</f>
        <v>61.5</v>
      </c>
      <c r="P40" s="1" t="s">
        <v>107</v>
      </c>
    </row>
    <row r="41" spans="1:16" ht="15">
      <c r="A41" s="39" t="s">
        <v>98</v>
      </c>
      <c r="B41" s="39"/>
      <c r="C41" s="7">
        <f>D1*59.15</f>
        <v>59.15</v>
      </c>
      <c r="D41" s="1" t="s">
        <v>307</v>
      </c>
      <c r="L41" s="39" t="s">
        <v>26</v>
      </c>
      <c r="M41" s="39"/>
      <c r="N41" s="39"/>
      <c r="O41" s="2">
        <f>D1*144</f>
        <v>144</v>
      </c>
      <c r="P41" s="1" t="s">
        <v>107</v>
      </c>
    </row>
    <row r="42" spans="1:16" ht="15">
      <c r="A42" s="39" t="s">
        <v>99</v>
      </c>
      <c r="B42" s="39"/>
      <c r="C42" s="7">
        <f>D1*42.35</f>
        <v>42.35</v>
      </c>
      <c r="D42" s="1" t="s">
        <v>107</v>
      </c>
      <c r="L42" s="39" t="s">
        <v>27</v>
      </c>
      <c r="M42" s="39"/>
      <c r="N42" s="39"/>
      <c r="O42" s="2">
        <f>D1*1</f>
        <v>1</v>
      </c>
      <c r="P42" s="1" t="s">
        <v>31</v>
      </c>
    </row>
    <row r="43" spans="1:16" ht="15">
      <c r="A43" s="39" t="s">
        <v>100</v>
      </c>
      <c r="B43" s="39"/>
      <c r="C43" s="7">
        <f>D1*56.7</f>
        <v>56.7</v>
      </c>
      <c r="D43" s="1" t="s">
        <v>107</v>
      </c>
      <c r="L43" s="39" t="s">
        <v>28</v>
      </c>
      <c r="M43" s="39"/>
      <c r="N43" s="39"/>
      <c r="O43" s="2">
        <v>76</v>
      </c>
      <c r="P43" s="1" t="s">
        <v>107</v>
      </c>
    </row>
    <row r="44" spans="12:16" ht="15">
      <c r="L44" s="50"/>
      <c r="M44" s="50"/>
      <c r="N44" s="50"/>
      <c r="O44" s="11"/>
      <c r="P44" s="12"/>
    </row>
    <row r="45" spans="1:4" ht="15">
      <c r="A45" s="45" t="s">
        <v>145</v>
      </c>
      <c r="B45" s="45"/>
      <c r="C45" s="46" t="s">
        <v>181</v>
      </c>
      <c r="D45" s="47"/>
    </row>
    <row r="46" spans="1:4" ht="15">
      <c r="A46" s="39" t="s">
        <v>321</v>
      </c>
      <c r="B46" s="39"/>
      <c r="C46" s="2">
        <f>D1*3</f>
        <v>3</v>
      </c>
      <c r="D46" s="1" t="s">
        <v>31</v>
      </c>
    </row>
    <row r="47" spans="1:10" ht="15">
      <c r="A47" s="39" t="s">
        <v>322</v>
      </c>
      <c r="B47" s="39"/>
      <c r="C47" s="2">
        <f>D1*1</f>
        <v>1</v>
      </c>
      <c r="D47" s="1" t="s">
        <v>203</v>
      </c>
      <c r="H47" s="3"/>
      <c r="I47" s="3"/>
      <c r="J47" s="3"/>
    </row>
    <row r="48" spans="1:10" ht="15">
      <c r="A48" s="39" t="s">
        <v>323</v>
      </c>
      <c r="B48" s="39"/>
      <c r="C48" s="2">
        <f>D1*0.46</f>
        <v>0.46</v>
      </c>
      <c r="D48" s="1" t="s">
        <v>202</v>
      </c>
      <c r="G48" s="3"/>
      <c r="H48" s="3"/>
      <c r="I48" s="3"/>
      <c r="J48" s="3"/>
    </row>
    <row r="49" spans="1:10" ht="15">
      <c r="A49" s="39" t="s">
        <v>324</v>
      </c>
      <c r="B49" s="39"/>
      <c r="C49" s="2">
        <f>D1*1</f>
        <v>1</v>
      </c>
      <c r="D49" s="1" t="s">
        <v>31</v>
      </c>
      <c r="H49" s="3"/>
      <c r="I49" s="3"/>
      <c r="J49" s="3"/>
    </row>
    <row r="50" spans="1:10" ht="15">
      <c r="A50" s="39" t="s">
        <v>325</v>
      </c>
      <c r="B50" s="39"/>
      <c r="C50" s="2">
        <f>D1*5</f>
        <v>5</v>
      </c>
      <c r="D50" s="1" t="s">
        <v>31</v>
      </c>
      <c r="H50" s="3"/>
      <c r="I50" s="3"/>
      <c r="J50" s="3"/>
    </row>
    <row r="51" spans="1:10" ht="15">
      <c r="A51" s="39" t="s">
        <v>326</v>
      </c>
      <c r="B51" s="39"/>
      <c r="C51" s="2">
        <f>D1*0.69</f>
        <v>0.69</v>
      </c>
      <c r="D51" s="1" t="s">
        <v>202</v>
      </c>
      <c r="H51" s="3"/>
      <c r="I51" s="3"/>
      <c r="J51" s="3"/>
    </row>
    <row r="52" spans="1:10" ht="15">
      <c r="A52" s="39" t="s">
        <v>327</v>
      </c>
      <c r="B52" s="39"/>
      <c r="C52" s="2">
        <f>D1*6</f>
        <v>6</v>
      </c>
      <c r="D52" s="1" t="s">
        <v>31</v>
      </c>
      <c r="H52" s="3"/>
      <c r="I52" s="3"/>
      <c r="J52" s="3"/>
    </row>
    <row r="53" spans="1:10" ht="15">
      <c r="A53" s="39" t="s">
        <v>328</v>
      </c>
      <c r="B53" s="39"/>
      <c r="C53" s="2">
        <f>D1*3</f>
        <v>3</v>
      </c>
      <c r="D53" s="1" t="s">
        <v>31</v>
      </c>
      <c r="H53" s="3"/>
      <c r="I53" s="3"/>
      <c r="J53" s="3"/>
    </row>
    <row r="54" spans="1:10" ht="15">
      <c r="A54" s="39" t="s">
        <v>201</v>
      </c>
      <c r="B54" s="39"/>
      <c r="C54" s="2">
        <f>D1*0.5</f>
        <v>0.5</v>
      </c>
      <c r="D54" s="1" t="s">
        <v>31</v>
      </c>
      <c r="H54" s="3"/>
      <c r="I54" s="3"/>
      <c r="J54" s="3"/>
    </row>
    <row r="55" spans="1:10" ht="15">
      <c r="A55" s="39" t="s">
        <v>329</v>
      </c>
      <c r="B55" s="39"/>
      <c r="C55" s="2">
        <f>D1*0.46</f>
        <v>0.46</v>
      </c>
      <c r="D55" s="1" t="s">
        <v>202</v>
      </c>
      <c r="H55" s="3"/>
      <c r="I55" s="3"/>
      <c r="J55" s="3"/>
    </row>
    <row r="56" spans="1:4" ht="15">
      <c r="A56" s="39" t="s">
        <v>330</v>
      </c>
      <c r="B56" s="39"/>
      <c r="C56" s="2">
        <f>D1*0.46</f>
        <v>0.46</v>
      </c>
      <c r="D56" s="1" t="s">
        <v>202</v>
      </c>
    </row>
    <row r="57" spans="1:4" ht="15">
      <c r="A57" s="39" t="s">
        <v>331</v>
      </c>
      <c r="B57" s="39"/>
      <c r="C57" s="2">
        <f>D1*0.46</f>
        <v>0.46</v>
      </c>
      <c r="D57" s="1" t="s">
        <v>202</v>
      </c>
    </row>
    <row r="58" spans="1:4" ht="15">
      <c r="A58" s="39" t="s">
        <v>332</v>
      </c>
      <c r="B58" s="39"/>
      <c r="C58" s="2">
        <f>D1*0.5</f>
        <v>0.5</v>
      </c>
      <c r="D58" s="1" t="s">
        <v>203</v>
      </c>
    </row>
    <row r="59" spans="1:4" ht="15">
      <c r="A59" s="39" t="s">
        <v>333</v>
      </c>
      <c r="B59" s="39"/>
      <c r="C59" s="2">
        <f>D1*0.46</f>
        <v>0.46</v>
      </c>
      <c r="D59" s="1" t="s">
        <v>202</v>
      </c>
    </row>
    <row r="60" spans="1:4" ht="15">
      <c r="A60" s="39" t="s">
        <v>334</v>
      </c>
      <c r="B60" s="39"/>
      <c r="C60" s="2">
        <f>D1*0.46</f>
        <v>0.46</v>
      </c>
      <c r="D60" s="1" t="s">
        <v>202</v>
      </c>
    </row>
    <row r="61" spans="1:4" ht="15">
      <c r="A61" s="39" t="s">
        <v>189</v>
      </c>
      <c r="B61" s="39"/>
      <c r="C61" s="2">
        <f>D1*1</f>
        <v>1</v>
      </c>
      <c r="D61" s="1" t="s">
        <v>202</v>
      </c>
    </row>
    <row r="62" spans="1:4" ht="15">
      <c r="A62" s="39" t="s">
        <v>190</v>
      </c>
      <c r="B62" s="39"/>
      <c r="C62" s="2">
        <f>D1*0.46</f>
        <v>0.46</v>
      </c>
      <c r="D62" s="1" t="s">
        <v>202</v>
      </c>
    </row>
    <row r="63" spans="1:4" ht="15">
      <c r="A63" s="39" t="s">
        <v>191</v>
      </c>
      <c r="B63" s="39"/>
      <c r="C63" s="2">
        <f>D1*0.25</f>
        <v>0.25</v>
      </c>
      <c r="D63" s="1" t="s">
        <v>202</v>
      </c>
    </row>
    <row r="64" spans="1:4" ht="15">
      <c r="A64" s="39" t="s">
        <v>192</v>
      </c>
      <c r="B64" s="39"/>
      <c r="C64" s="2">
        <f>D1*2.07</f>
        <v>2.07</v>
      </c>
      <c r="D64" s="1" t="s">
        <v>202</v>
      </c>
    </row>
    <row r="65" spans="1:4" ht="15">
      <c r="A65" s="39" t="s">
        <v>193</v>
      </c>
      <c r="B65" s="39"/>
      <c r="C65" s="2">
        <f>D1*0.46</f>
        <v>0.46</v>
      </c>
      <c r="D65" s="1" t="s">
        <v>202</v>
      </c>
    </row>
    <row r="66" spans="1:4" ht="15">
      <c r="A66" s="39" t="s">
        <v>194</v>
      </c>
      <c r="B66" s="39"/>
      <c r="C66" s="2">
        <f>D1*1.04</f>
        <v>1.04</v>
      </c>
      <c r="D66" s="1" t="s">
        <v>203</v>
      </c>
    </row>
    <row r="67" spans="1:4" ht="15">
      <c r="A67" s="39" t="s">
        <v>195</v>
      </c>
      <c r="B67" s="39"/>
      <c r="C67" s="2">
        <f>D1*0.69</f>
        <v>0.69</v>
      </c>
      <c r="D67" s="1" t="s">
        <v>202</v>
      </c>
    </row>
    <row r="68" spans="1:4" ht="15">
      <c r="A68" s="39" t="s">
        <v>196</v>
      </c>
      <c r="B68" s="39"/>
      <c r="C68" s="2">
        <f>D1*1.39</f>
        <v>1.39</v>
      </c>
      <c r="D68" s="1" t="s">
        <v>202</v>
      </c>
    </row>
    <row r="69" spans="1:4" ht="15">
      <c r="A69" s="39" t="s">
        <v>197</v>
      </c>
      <c r="B69" s="39"/>
      <c r="C69" s="2">
        <f>D1*1.39</f>
        <v>1.39</v>
      </c>
      <c r="D69" s="1" t="s">
        <v>202</v>
      </c>
    </row>
    <row r="70" spans="1:4" ht="15">
      <c r="A70" s="39" t="s">
        <v>198</v>
      </c>
      <c r="B70" s="39"/>
      <c r="C70" s="2">
        <f>D1*0.69</f>
        <v>0.69</v>
      </c>
      <c r="D70" s="1" t="s">
        <v>202</v>
      </c>
    </row>
    <row r="71" spans="1:4" ht="15">
      <c r="A71" s="39" t="s">
        <v>199</v>
      </c>
      <c r="B71" s="39"/>
      <c r="C71" s="2">
        <f>D1*0.46</f>
        <v>0.46</v>
      </c>
      <c r="D71" s="1" t="s">
        <v>202</v>
      </c>
    </row>
    <row r="72" spans="1:4" ht="15">
      <c r="A72" s="39" t="s">
        <v>200</v>
      </c>
      <c r="B72" s="39"/>
      <c r="C72" s="2">
        <f>D1*0.46</f>
        <v>0.46</v>
      </c>
      <c r="D72" s="1" t="s">
        <v>202</v>
      </c>
    </row>
    <row r="73" spans="1:4" ht="15">
      <c r="A73" s="50"/>
      <c r="B73" s="50"/>
      <c r="C73" s="11"/>
      <c r="D73" s="12"/>
    </row>
    <row r="74" spans="1:5" s="13" customFormat="1" ht="15">
      <c r="A74"/>
      <c r="B74"/>
      <c r="C74"/>
      <c r="D74"/>
      <c r="E74"/>
    </row>
    <row r="75" spans="1:5" s="13" customFormat="1" ht="15">
      <c r="A75" s="20"/>
      <c r="B75" s="20"/>
      <c r="C75" s="20"/>
      <c r="E75" s="21"/>
    </row>
  </sheetData>
  <sheetProtection/>
  <mergeCells count="146">
    <mergeCell ref="A69:B69"/>
    <mergeCell ref="A70:B70"/>
    <mergeCell ref="A71:B71"/>
    <mergeCell ref="A72:B72"/>
    <mergeCell ref="A57:B57"/>
    <mergeCell ref="A58:B58"/>
    <mergeCell ref="A59:B59"/>
    <mergeCell ref="A64:B64"/>
    <mergeCell ref="A63:B63"/>
    <mergeCell ref="A73:B73"/>
    <mergeCell ref="A65:B65"/>
    <mergeCell ref="A66:B66"/>
    <mergeCell ref="A67:B67"/>
    <mergeCell ref="A68:B68"/>
    <mergeCell ref="L43:N43"/>
    <mergeCell ref="A54:B54"/>
    <mergeCell ref="L44:N44"/>
    <mergeCell ref="A45:B45"/>
    <mergeCell ref="C45:D45"/>
    <mergeCell ref="A46:B46"/>
    <mergeCell ref="A49:B49"/>
    <mergeCell ref="A47:B47"/>
    <mergeCell ref="A48:B48"/>
    <mergeCell ref="A62:B62"/>
    <mergeCell ref="A50:B50"/>
    <mergeCell ref="A51:B51"/>
    <mergeCell ref="A52:B52"/>
    <mergeCell ref="A53:B53"/>
    <mergeCell ref="A43:B43"/>
    <mergeCell ref="A60:B60"/>
    <mergeCell ref="A61:B61"/>
    <mergeCell ref="A55:B55"/>
    <mergeCell ref="A56:B56"/>
    <mergeCell ref="A39:B39"/>
    <mergeCell ref="L39:N39"/>
    <mergeCell ref="A40:B40"/>
    <mergeCell ref="L40:N40"/>
    <mergeCell ref="A42:B42"/>
    <mergeCell ref="L42:N42"/>
    <mergeCell ref="A41:B41"/>
    <mergeCell ref="L41:N41"/>
    <mergeCell ref="A37:B37"/>
    <mergeCell ref="L37:N37"/>
    <mergeCell ref="A38:B38"/>
    <mergeCell ref="L38:N38"/>
    <mergeCell ref="L34:N34"/>
    <mergeCell ref="A35:B35"/>
    <mergeCell ref="L35:N35"/>
    <mergeCell ref="A36:B36"/>
    <mergeCell ref="L36:N36"/>
    <mergeCell ref="A34:B34"/>
    <mergeCell ref="A32:B32"/>
    <mergeCell ref="F32:G32"/>
    <mergeCell ref="L32:N32"/>
    <mergeCell ref="A33:B33"/>
    <mergeCell ref="F33:G33"/>
    <mergeCell ref="L33:N33"/>
    <mergeCell ref="F34:G34"/>
    <mergeCell ref="A29:B29"/>
    <mergeCell ref="F29:G29"/>
    <mergeCell ref="H29:I29"/>
    <mergeCell ref="L29:N29"/>
    <mergeCell ref="A27:B27"/>
    <mergeCell ref="F27:H27"/>
    <mergeCell ref="L27:N27"/>
    <mergeCell ref="A28:B28"/>
    <mergeCell ref="L28:N28"/>
    <mergeCell ref="A25:B25"/>
    <mergeCell ref="F25:H25"/>
    <mergeCell ref="L25:N25"/>
    <mergeCell ref="A26:B26"/>
    <mergeCell ref="F26:H26"/>
    <mergeCell ref="L26:N26"/>
    <mergeCell ref="A23:B23"/>
    <mergeCell ref="F23:H23"/>
    <mergeCell ref="L23:N23"/>
    <mergeCell ref="A24:B24"/>
    <mergeCell ref="F24:H24"/>
    <mergeCell ref="L24:N24"/>
    <mergeCell ref="A30:B30"/>
    <mergeCell ref="F30:G30"/>
    <mergeCell ref="L30:N30"/>
    <mergeCell ref="A31:B31"/>
    <mergeCell ref="F31:G31"/>
    <mergeCell ref="L31:N31"/>
    <mergeCell ref="A20:B20"/>
    <mergeCell ref="F20:H20"/>
    <mergeCell ref="L20:N20"/>
    <mergeCell ref="A21:B21"/>
    <mergeCell ref="F21:H21"/>
    <mergeCell ref="L21:N21"/>
    <mergeCell ref="L14:N14"/>
    <mergeCell ref="A18:B18"/>
    <mergeCell ref="F18:H18"/>
    <mergeCell ref="L18:N18"/>
    <mergeCell ref="A19:B19"/>
    <mergeCell ref="F19:H19"/>
    <mergeCell ref="L19:N19"/>
    <mergeCell ref="F16:H16"/>
    <mergeCell ref="L16:N16"/>
    <mergeCell ref="A17:B17"/>
    <mergeCell ref="F17:H17"/>
    <mergeCell ref="L17:N17"/>
    <mergeCell ref="A13:B13"/>
    <mergeCell ref="F13:H13"/>
    <mergeCell ref="L13:N13"/>
    <mergeCell ref="A14:B14"/>
    <mergeCell ref="F14:H14"/>
    <mergeCell ref="A10:B10"/>
    <mergeCell ref="F10:H10"/>
    <mergeCell ref="L10:N10"/>
    <mergeCell ref="A22:B22"/>
    <mergeCell ref="F22:H22"/>
    <mergeCell ref="L22:N22"/>
    <mergeCell ref="A15:B15"/>
    <mergeCell ref="F15:H15"/>
    <mergeCell ref="L15:N15"/>
    <mergeCell ref="A16:B16"/>
    <mergeCell ref="O4:P4"/>
    <mergeCell ref="A5:B5"/>
    <mergeCell ref="F5:H5"/>
    <mergeCell ref="L5:N5"/>
    <mergeCell ref="I4:J4"/>
    <mergeCell ref="A9:B9"/>
    <mergeCell ref="F9:H9"/>
    <mergeCell ref="A8:B8"/>
    <mergeCell ref="F8:H8"/>
    <mergeCell ref="L8:N8"/>
    <mergeCell ref="A7:B7"/>
    <mergeCell ref="F7:H7"/>
    <mergeCell ref="L7:N7"/>
    <mergeCell ref="A12:B12"/>
    <mergeCell ref="F12:H12"/>
    <mergeCell ref="L12:N12"/>
    <mergeCell ref="A11:B11"/>
    <mergeCell ref="F11:H11"/>
    <mergeCell ref="L11:N11"/>
    <mergeCell ref="L9:N9"/>
    <mergeCell ref="A1:C1"/>
    <mergeCell ref="A4:B4"/>
    <mergeCell ref="C4:D4"/>
    <mergeCell ref="F4:H4"/>
    <mergeCell ref="L4:N4"/>
    <mergeCell ref="A6:B6"/>
    <mergeCell ref="F6:H6"/>
    <mergeCell ref="L6:N6"/>
  </mergeCells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H2" sqref="H2"/>
    </sheetView>
  </sheetViews>
  <sheetFormatPr defaultColWidth="8.8515625" defaultRowHeight="15"/>
  <cols>
    <col min="1" max="11" width="8.8515625" style="0" customWidth="1"/>
    <col min="12" max="12" width="17.00390625" style="0" customWidth="1"/>
  </cols>
  <sheetData>
    <row r="1" spans="1:4" ht="18">
      <c r="A1" s="28" t="s">
        <v>265</v>
      </c>
      <c r="B1" s="28"/>
      <c r="C1" s="28"/>
      <c r="D1" s="9">
        <v>1</v>
      </c>
    </row>
    <row r="3" spans="1:14" ht="15">
      <c r="A3" s="56" t="s">
        <v>146</v>
      </c>
      <c r="B3" s="56"/>
      <c r="C3" s="56"/>
      <c r="D3" s="5"/>
      <c r="E3" s="5"/>
      <c r="L3" s="4"/>
      <c r="M3" s="4"/>
      <c r="N3" s="4"/>
    </row>
    <row r="4" spans="1:14" ht="15">
      <c r="A4" s="56" t="s">
        <v>147</v>
      </c>
      <c r="B4" s="56"/>
      <c r="C4" s="54" t="s">
        <v>181</v>
      </c>
      <c r="D4" s="55"/>
      <c r="F4" s="56" t="s">
        <v>148</v>
      </c>
      <c r="G4" s="56"/>
      <c r="H4" s="54" t="s">
        <v>181</v>
      </c>
      <c r="I4" s="55"/>
      <c r="K4" s="56" t="s">
        <v>151</v>
      </c>
      <c r="L4" s="56"/>
      <c r="M4" s="54" t="s">
        <v>181</v>
      </c>
      <c r="N4" s="55"/>
    </row>
    <row r="5" spans="1:14" ht="15">
      <c r="A5" s="39" t="s">
        <v>316</v>
      </c>
      <c r="B5" s="39"/>
      <c r="C5" s="2">
        <f>D1*52.5</f>
        <v>52.5</v>
      </c>
      <c r="D5" s="1" t="s">
        <v>107</v>
      </c>
      <c r="F5" s="39" t="s">
        <v>61</v>
      </c>
      <c r="G5" s="39"/>
      <c r="H5" s="2">
        <f>D1*0.25</f>
        <v>0.25</v>
      </c>
      <c r="I5" s="1" t="s">
        <v>31</v>
      </c>
      <c r="K5" s="39" t="s">
        <v>109</v>
      </c>
      <c r="L5" s="39"/>
      <c r="M5" s="2">
        <f>D1*2.08</f>
        <v>2.08</v>
      </c>
      <c r="N5" s="1" t="s">
        <v>203</v>
      </c>
    </row>
    <row r="6" spans="1:14" ht="15">
      <c r="A6" s="39" t="s">
        <v>208</v>
      </c>
      <c r="B6" s="39"/>
      <c r="C6" s="2">
        <f>D1*31.75</f>
        <v>31.75</v>
      </c>
      <c r="D6" s="1" t="s">
        <v>107</v>
      </c>
      <c r="F6" s="39" t="s">
        <v>62</v>
      </c>
      <c r="G6" s="39"/>
      <c r="H6" s="2">
        <f>D1*1.04</f>
        <v>1.04</v>
      </c>
      <c r="I6" s="1" t="s">
        <v>203</v>
      </c>
      <c r="K6" s="39" t="s">
        <v>110</v>
      </c>
      <c r="L6" s="39"/>
      <c r="M6" s="2">
        <f>D1*2.08</f>
        <v>2.08</v>
      </c>
      <c r="N6" s="1" t="s">
        <v>203</v>
      </c>
    </row>
    <row r="7" spans="1:14" ht="15">
      <c r="A7" s="39" t="s">
        <v>317</v>
      </c>
      <c r="B7" s="39"/>
      <c r="C7" s="2">
        <f>D1*85</f>
        <v>85</v>
      </c>
      <c r="D7" s="1" t="s">
        <v>107</v>
      </c>
      <c r="F7" s="39" t="s">
        <v>63</v>
      </c>
      <c r="G7" s="39"/>
      <c r="H7" s="2">
        <f>D1*0.25</f>
        <v>0.25</v>
      </c>
      <c r="I7" s="1" t="s">
        <v>31</v>
      </c>
      <c r="K7" s="39" t="s">
        <v>111</v>
      </c>
      <c r="L7" s="39"/>
      <c r="M7" s="2">
        <f>D1*2.08</f>
        <v>2.08</v>
      </c>
      <c r="N7" s="1" t="s">
        <v>203</v>
      </c>
    </row>
    <row r="8" spans="1:14" ht="15">
      <c r="A8" s="39" t="s">
        <v>318</v>
      </c>
      <c r="B8" s="39"/>
      <c r="C8" s="2">
        <f>D1*67.65</f>
        <v>67.65</v>
      </c>
      <c r="D8" s="1" t="s">
        <v>107</v>
      </c>
      <c r="F8" s="39" t="s">
        <v>64</v>
      </c>
      <c r="G8" s="39"/>
      <c r="H8" s="2">
        <f>D1*40.26</f>
        <v>40.26</v>
      </c>
      <c r="I8" s="1" t="s">
        <v>107</v>
      </c>
      <c r="K8" s="39" t="s">
        <v>112</v>
      </c>
      <c r="L8" s="39"/>
      <c r="M8" s="2">
        <f>D1*0.52</f>
        <v>0.52</v>
      </c>
      <c r="N8" s="1" t="s">
        <v>203</v>
      </c>
    </row>
    <row r="9" spans="1:14" ht="15">
      <c r="A9" s="39" t="s">
        <v>211</v>
      </c>
      <c r="B9" s="39"/>
      <c r="C9" s="2">
        <f>D1*78</f>
        <v>78</v>
      </c>
      <c r="D9" s="1" t="s">
        <v>107</v>
      </c>
      <c r="F9" s="39" t="s">
        <v>65</v>
      </c>
      <c r="G9" s="39"/>
      <c r="H9" s="2">
        <f>D1*14.18</f>
        <v>14.18</v>
      </c>
      <c r="I9" s="1" t="s">
        <v>107</v>
      </c>
      <c r="K9" s="39" t="s">
        <v>113</v>
      </c>
      <c r="L9" s="39"/>
      <c r="M9" s="2">
        <f>D1*2.77</f>
        <v>2.77</v>
      </c>
      <c r="N9" s="1" t="s">
        <v>202</v>
      </c>
    </row>
    <row r="10" spans="1:14" ht="15">
      <c r="A10" s="39" t="s">
        <v>212</v>
      </c>
      <c r="B10" s="39"/>
      <c r="C10" s="2">
        <f>D1*5</f>
        <v>5</v>
      </c>
      <c r="D10" s="1" t="s">
        <v>31</v>
      </c>
      <c r="F10" s="39" t="s">
        <v>66</v>
      </c>
      <c r="G10" s="39"/>
      <c r="H10" s="2">
        <f>D1*0.5</f>
        <v>0.5</v>
      </c>
      <c r="I10" s="1" t="s">
        <v>252</v>
      </c>
      <c r="K10" s="39" t="s">
        <v>114</v>
      </c>
      <c r="L10" s="39"/>
      <c r="M10" s="2">
        <f>D1*1.56</f>
        <v>1.56</v>
      </c>
      <c r="N10" s="1" t="s">
        <v>203</v>
      </c>
    </row>
    <row r="11" spans="1:14" ht="15">
      <c r="A11" s="39" t="s">
        <v>319</v>
      </c>
      <c r="B11" s="39"/>
      <c r="C11" s="2">
        <f>D1*47</f>
        <v>47</v>
      </c>
      <c r="D11" s="1" t="s">
        <v>107</v>
      </c>
      <c r="F11" s="39" t="s">
        <v>67</v>
      </c>
      <c r="G11" s="39"/>
      <c r="H11" s="2">
        <f>D1*1</f>
        <v>1</v>
      </c>
      <c r="I11" s="1" t="s">
        <v>31</v>
      </c>
      <c r="K11" s="39" t="s">
        <v>115</v>
      </c>
      <c r="L11" s="39"/>
      <c r="M11" s="2">
        <f>D1*2.77</f>
        <v>2.77</v>
      </c>
      <c r="N11" s="1" t="s">
        <v>202</v>
      </c>
    </row>
    <row r="12" spans="1:14" ht="15">
      <c r="A12" s="39" t="s">
        <v>320</v>
      </c>
      <c r="B12" s="39"/>
      <c r="C12" s="2">
        <f>D1*64.68</f>
        <v>64.68</v>
      </c>
      <c r="D12" s="1" t="s">
        <v>107</v>
      </c>
      <c r="F12" s="39" t="s">
        <v>68</v>
      </c>
      <c r="G12" s="39"/>
      <c r="H12" s="2">
        <f>D1*14.18</f>
        <v>14.18</v>
      </c>
      <c r="I12" s="1" t="s">
        <v>107</v>
      </c>
      <c r="K12" s="39" t="s">
        <v>116</v>
      </c>
      <c r="L12" s="39"/>
      <c r="M12" s="2">
        <f>D1*5.55</f>
        <v>5.55</v>
      </c>
      <c r="N12" s="1" t="s">
        <v>202</v>
      </c>
    </row>
    <row r="13" spans="1:14" ht="15">
      <c r="A13" s="39" t="s">
        <v>215</v>
      </c>
      <c r="B13" s="39"/>
      <c r="C13" s="2">
        <f>D1*42.75</f>
        <v>42.75</v>
      </c>
      <c r="D13" s="1" t="s">
        <v>107</v>
      </c>
      <c r="F13" s="39" t="s">
        <v>69</v>
      </c>
      <c r="G13" s="39"/>
      <c r="H13" s="2">
        <f>D1*14.18</f>
        <v>14.18</v>
      </c>
      <c r="I13" s="1" t="s">
        <v>107</v>
      </c>
      <c r="K13" s="39" t="s">
        <v>117</v>
      </c>
      <c r="L13" s="39"/>
      <c r="M13" s="2">
        <f>D1*2.08</f>
        <v>2.08</v>
      </c>
      <c r="N13" s="1" t="s">
        <v>203</v>
      </c>
    </row>
    <row r="14" spans="1:14" ht="15">
      <c r="A14" s="39" t="s">
        <v>34</v>
      </c>
      <c r="B14" s="39"/>
      <c r="C14" s="2">
        <f>D1*51.48</f>
        <v>51.48</v>
      </c>
      <c r="D14" s="1" t="s">
        <v>107</v>
      </c>
      <c r="F14" s="39" t="s">
        <v>70</v>
      </c>
      <c r="G14" s="39"/>
      <c r="H14" s="2">
        <f>D1*14.18</f>
        <v>14.18</v>
      </c>
      <c r="I14" s="1" t="s">
        <v>107</v>
      </c>
      <c r="K14" s="39" t="s">
        <v>118</v>
      </c>
      <c r="L14" s="39"/>
      <c r="M14" s="2">
        <f>D1*2.08</f>
        <v>2.08</v>
      </c>
      <c r="N14" s="1" t="s">
        <v>202</v>
      </c>
    </row>
    <row r="15" spans="1:14" ht="15">
      <c r="A15" s="39" t="s">
        <v>35</v>
      </c>
      <c r="B15" s="39"/>
      <c r="C15" s="2">
        <f>D1*42</f>
        <v>42</v>
      </c>
      <c r="D15" s="1" t="s">
        <v>107</v>
      </c>
      <c r="F15" s="39" t="s">
        <v>71</v>
      </c>
      <c r="G15" s="39"/>
      <c r="H15" s="2">
        <f>D1*2.54</f>
        <v>2.54</v>
      </c>
      <c r="I15" s="1" t="s">
        <v>216</v>
      </c>
      <c r="K15" s="39" t="s">
        <v>119</v>
      </c>
      <c r="L15" s="39"/>
      <c r="M15" s="2">
        <f>D1*2.77</f>
        <v>2.77</v>
      </c>
      <c r="N15" s="1" t="s">
        <v>202</v>
      </c>
    </row>
    <row r="16" spans="1:14" ht="15">
      <c r="A16" s="39" t="s">
        <v>36</v>
      </c>
      <c r="B16" s="39"/>
      <c r="C16" s="2">
        <f>D1*63</f>
        <v>63</v>
      </c>
      <c r="D16" s="1" t="s">
        <v>107</v>
      </c>
      <c r="F16" s="39" t="s">
        <v>72</v>
      </c>
      <c r="G16" s="39"/>
      <c r="H16" s="2">
        <f>D1*5.55</f>
        <v>5.55</v>
      </c>
      <c r="I16" s="1" t="s">
        <v>202</v>
      </c>
      <c r="K16" s="39" t="s">
        <v>120</v>
      </c>
      <c r="L16" s="39"/>
      <c r="M16" s="2">
        <f>D1*1.04</f>
        <v>1.04</v>
      </c>
      <c r="N16" s="1" t="s">
        <v>203</v>
      </c>
    </row>
    <row r="17" spans="1:14" ht="15">
      <c r="A17" s="39" t="s">
        <v>37</v>
      </c>
      <c r="B17" s="39"/>
      <c r="C17" s="2">
        <f>D1*0.33</f>
        <v>0.33</v>
      </c>
      <c r="D17" s="1" t="s">
        <v>59</v>
      </c>
      <c r="F17" s="39" t="s">
        <v>73</v>
      </c>
      <c r="G17" s="39"/>
      <c r="H17" s="2">
        <f>D1*0.25</f>
        <v>0.25</v>
      </c>
      <c r="I17" s="1" t="s">
        <v>31</v>
      </c>
      <c r="K17" s="39" t="s">
        <v>121</v>
      </c>
      <c r="L17" s="39"/>
      <c r="M17" s="2">
        <f>D1*2.77</f>
        <v>2.77</v>
      </c>
      <c r="N17" s="1" t="s">
        <v>202</v>
      </c>
    </row>
    <row r="18" spans="1:14" ht="15">
      <c r="A18" s="39" t="s">
        <v>38</v>
      </c>
      <c r="B18" s="39"/>
      <c r="C18" s="2">
        <f>D1*51</f>
        <v>51</v>
      </c>
      <c r="D18" s="1" t="s">
        <v>107</v>
      </c>
      <c r="F18" s="39" t="s">
        <v>74</v>
      </c>
      <c r="G18" s="39"/>
      <c r="H18" s="2">
        <f>D1*5.6</f>
        <v>5.6</v>
      </c>
      <c r="I18" s="1" t="s">
        <v>107</v>
      </c>
      <c r="K18" s="39" t="s">
        <v>122</v>
      </c>
      <c r="L18" s="39"/>
      <c r="M18" s="2">
        <f>D1*1.56</f>
        <v>1.56</v>
      </c>
      <c r="N18" s="1" t="s">
        <v>203</v>
      </c>
    </row>
    <row r="19" spans="1:14" ht="15">
      <c r="A19" s="56" t="s">
        <v>149</v>
      </c>
      <c r="B19" s="56"/>
      <c r="C19" s="54" t="s">
        <v>181</v>
      </c>
      <c r="D19" s="55"/>
      <c r="F19" s="39" t="s">
        <v>75</v>
      </c>
      <c r="G19" s="39"/>
      <c r="H19" s="2">
        <f>D1*0.25</f>
        <v>0.25</v>
      </c>
      <c r="I19" s="1" t="s">
        <v>31</v>
      </c>
      <c r="K19" s="56" t="s">
        <v>152</v>
      </c>
      <c r="L19" s="56"/>
      <c r="M19" s="54" t="s">
        <v>181</v>
      </c>
      <c r="N19" s="55"/>
    </row>
    <row r="20" spans="1:14" ht="15">
      <c r="A20" s="39" t="s">
        <v>39</v>
      </c>
      <c r="B20" s="39"/>
      <c r="C20" s="2">
        <f>D1*0.33</f>
        <v>0.33</v>
      </c>
      <c r="D20" s="1" t="s">
        <v>60</v>
      </c>
      <c r="F20" s="39" t="s">
        <v>76</v>
      </c>
      <c r="G20" s="39"/>
      <c r="H20" s="2">
        <f>D1*0.25</f>
        <v>0.25</v>
      </c>
      <c r="I20" s="1" t="s">
        <v>31</v>
      </c>
      <c r="K20" s="39" t="s">
        <v>123</v>
      </c>
      <c r="L20" s="39"/>
      <c r="M20" s="2">
        <v>0.42</v>
      </c>
      <c r="N20" s="1" t="s">
        <v>219</v>
      </c>
    </row>
    <row r="21" spans="1:14" ht="15">
      <c r="A21" s="39" t="s">
        <v>40</v>
      </c>
      <c r="B21" s="39"/>
      <c r="C21" s="2">
        <f>D1*23.75</f>
        <v>23.75</v>
      </c>
      <c r="D21" s="1" t="s">
        <v>107</v>
      </c>
      <c r="F21" s="39" t="s">
        <v>235</v>
      </c>
      <c r="G21" s="39"/>
      <c r="H21" s="2">
        <f>D1*2.08</f>
        <v>2.08</v>
      </c>
      <c r="I21" s="1" t="s">
        <v>202</v>
      </c>
      <c r="K21" s="39" t="s">
        <v>123</v>
      </c>
      <c r="L21" s="39"/>
      <c r="M21" s="2">
        <f>D1*236.59</f>
        <v>236.59</v>
      </c>
      <c r="N21" s="1" t="s">
        <v>307</v>
      </c>
    </row>
    <row r="22" spans="1:14" ht="15">
      <c r="A22" s="39" t="s">
        <v>41</v>
      </c>
      <c r="B22" s="39"/>
      <c r="C22" s="2">
        <f>D1*5.55</f>
        <v>5.55</v>
      </c>
      <c r="D22" s="1" t="s">
        <v>202</v>
      </c>
      <c r="F22" s="39" t="s">
        <v>236</v>
      </c>
      <c r="G22" s="39"/>
      <c r="H22" s="2">
        <f>D1*14.18</f>
        <v>14.18</v>
      </c>
      <c r="I22" s="1" t="s">
        <v>107</v>
      </c>
      <c r="K22" s="39" t="s">
        <v>124</v>
      </c>
      <c r="L22" s="39"/>
      <c r="M22" s="2">
        <f>D1*1</f>
        <v>1</v>
      </c>
      <c r="N22" s="1" t="s">
        <v>220</v>
      </c>
    </row>
    <row r="23" spans="1:14" ht="15">
      <c r="A23" s="39" t="s">
        <v>42</v>
      </c>
      <c r="B23" s="39"/>
      <c r="C23" s="2">
        <f>D1*2</f>
        <v>2</v>
      </c>
      <c r="D23" s="1" t="s">
        <v>31</v>
      </c>
      <c r="F23" s="39" t="s">
        <v>237</v>
      </c>
      <c r="G23" s="39"/>
      <c r="H23" s="2">
        <f>D1*79.86</f>
        <v>79.86</v>
      </c>
      <c r="I23" s="1" t="s">
        <v>107</v>
      </c>
      <c r="K23" s="39" t="s">
        <v>125</v>
      </c>
      <c r="L23" s="39"/>
      <c r="M23" s="2">
        <f>D1*0.21</f>
        <v>0.21</v>
      </c>
      <c r="N23" s="1" t="s">
        <v>219</v>
      </c>
    </row>
    <row r="24" spans="1:14" ht="15">
      <c r="A24" s="39" t="s">
        <v>43</v>
      </c>
      <c r="B24" s="39"/>
      <c r="C24" s="2">
        <f>D1*0.75</f>
        <v>0.75</v>
      </c>
      <c r="D24" s="1" t="s">
        <v>31</v>
      </c>
      <c r="F24" s="39" t="s">
        <v>238</v>
      </c>
      <c r="G24" s="39"/>
      <c r="H24" s="2">
        <f>D1*0.25</f>
        <v>0.25</v>
      </c>
      <c r="I24" s="1" t="s">
        <v>31</v>
      </c>
      <c r="K24" s="39" t="s">
        <v>125</v>
      </c>
      <c r="L24" s="39"/>
      <c r="M24" s="2">
        <f>D1*118.29</f>
        <v>118.29</v>
      </c>
      <c r="N24" s="1" t="s">
        <v>307</v>
      </c>
    </row>
    <row r="25" spans="1:14" ht="15">
      <c r="A25" s="39" t="s">
        <v>44</v>
      </c>
      <c r="B25" s="39"/>
      <c r="C25" s="2">
        <f>D1*82.5</f>
        <v>82.5</v>
      </c>
      <c r="D25" s="1" t="s">
        <v>107</v>
      </c>
      <c r="F25" s="39" t="s">
        <v>217</v>
      </c>
      <c r="G25" s="39"/>
      <c r="H25" s="2">
        <f>D1*40</f>
        <v>40</v>
      </c>
      <c r="I25" s="1" t="s">
        <v>107</v>
      </c>
      <c r="K25" s="56" t="s">
        <v>153</v>
      </c>
      <c r="L25" s="56"/>
      <c r="M25" s="54" t="s">
        <v>181</v>
      </c>
      <c r="N25" s="55"/>
    </row>
    <row r="26" spans="1:14" ht="15">
      <c r="A26" s="39" t="s">
        <v>45</v>
      </c>
      <c r="B26" s="39"/>
      <c r="C26" s="2">
        <f>D1*3</f>
        <v>3</v>
      </c>
      <c r="D26" s="1" t="s">
        <v>31</v>
      </c>
      <c r="F26" s="39" t="s">
        <v>240</v>
      </c>
      <c r="G26" s="39"/>
      <c r="H26" s="2">
        <f>D1*0.5</f>
        <v>0.5</v>
      </c>
      <c r="I26" s="1" t="s">
        <v>254</v>
      </c>
      <c r="K26" s="39" t="s">
        <v>126</v>
      </c>
      <c r="L26" s="39"/>
      <c r="M26" s="2">
        <f>D1*14.18</f>
        <v>14.18</v>
      </c>
      <c r="N26" s="1" t="s">
        <v>107</v>
      </c>
    </row>
    <row r="27" spans="1:14" ht="15">
      <c r="A27" s="39" t="s">
        <v>46</v>
      </c>
      <c r="B27" s="39"/>
      <c r="C27" s="2">
        <f>D1*54.45</f>
        <v>54.45</v>
      </c>
      <c r="D27" s="1" t="s">
        <v>107</v>
      </c>
      <c r="F27" s="39" t="s">
        <v>241</v>
      </c>
      <c r="G27" s="39"/>
      <c r="H27" s="2">
        <f>D1*35</f>
        <v>35</v>
      </c>
      <c r="I27" s="1" t="s">
        <v>107</v>
      </c>
      <c r="K27" s="39" t="s">
        <v>127</v>
      </c>
      <c r="L27" s="39"/>
      <c r="M27" s="2">
        <f>D1*14.18</f>
        <v>14.18</v>
      </c>
      <c r="N27" s="1" t="s">
        <v>107</v>
      </c>
    </row>
    <row r="28" spans="1:14" ht="15">
      <c r="A28" s="39" t="s">
        <v>47</v>
      </c>
      <c r="B28" s="39"/>
      <c r="C28" s="2">
        <f>D1*92.4</f>
        <v>92.4</v>
      </c>
      <c r="D28" s="1" t="s">
        <v>107</v>
      </c>
      <c r="F28" s="39" t="s">
        <v>242</v>
      </c>
      <c r="G28" s="39"/>
      <c r="H28" s="2">
        <f>D1*0.5</f>
        <v>0.5</v>
      </c>
      <c r="I28" s="1" t="s">
        <v>255</v>
      </c>
      <c r="K28" s="39" t="s">
        <v>128</v>
      </c>
      <c r="L28" s="39"/>
      <c r="M28" s="2">
        <f>D1*1.5</f>
        <v>1.5</v>
      </c>
      <c r="N28" s="1" t="s">
        <v>31</v>
      </c>
    </row>
    <row r="29" spans="1:14" ht="15">
      <c r="A29" s="39" t="s">
        <v>48</v>
      </c>
      <c r="B29" s="39"/>
      <c r="C29" s="2">
        <f>D1*2</f>
        <v>2</v>
      </c>
      <c r="D29" s="1" t="s">
        <v>31</v>
      </c>
      <c r="F29" s="39" t="s">
        <v>243</v>
      </c>
      <c r="G29" s="39"/>
      <c r="H29" s="2">
        <f>D1*0.25</f>
        <v>0.25</v>
      </c>
      <c r="I29" s="1" t="s">
        <v>31</v>
      </c>
      <c r="K29" s="39" t="s">
        <v>129</v>
      </c>
      <c r="L29" s="39"/>
      <c r="M29" s="2">
        <f>D1*36</f>
        <v>36</v>
      </c>
      <c r="N29" s="1" t="s">
        <v>107</v>
      </c>
    </row>
    <row r="30" spans="1:14" ht="15">
      <c r="A30" s="39" t="s">
        <v>49</v>
      </c>
      <c r="B30" s="39"/>
      <c r="C30" s="2">
        <f>D1*1.04</f>
        <v>1.04</v>
      </c>
      <c r="D30" s="1" t="s">
        <v>203</v>
      </c>
      <c r="F30" s="39" t="s">
        <v>244</v>
      </c>
      <c r="G30" s="39"/>
      <c r="H30" s="2">
        <f>D1*22</f>
        <v>22</v>
      </c>
      <c r="I30" s="1" t="s">
        <v>107</v>
      </c>
      <c r="K30" s="39" t="s">
        <v>221</v>
      </c>
      <c r="L30" s="39"/>
      <c r="M30" s="2">
        <f>D1*113.5</f>
        <v>113.5</v>
      </c>
      <c r="N30" s="1" t="s">
        <v>107</v>
      </c>
    </row>
    <row r="31" spans="1:14" ht="15">
      <c r="A31" s="56" t="s">
        <v>150</v>
      </c>
      <c r="B31" s="56"/>
      <c r="C31" s="54" t="s">
        <v>181</v>
      </c>
      <c r="D31" s="55"/>
      <c r="F31" s="39" t="s">
        <v>218</v>
      </c>
      <c r="G31" s="39"/>
      <c r="H31" s="2">
        <f>D1*3.12</f>
        <v>3.12</v>
      </c>
      <c r="I31" s="1" t="s">
        <v>203</v>
      </c>
      <c r="K31" s="39" t="s">
        <v>131</v>
      </c>
      <c r="L31" s="39"/>
      <c r="M31" s="2">
        <f>D1*14.18</f>
        <v>14.18</v>
      </c>
      <c r="N31" s="1" t="s">
        <v>107</v>
      </c>
    </row>
    <row r="32" spans="1:14" ht="15">
      <c r="A32" s="39" t="s">
        <v>50</v>
      </c>
      <c r="B32" s="39"/>
      <c r="C32" s="2">
        <f>D1*77.94</f>
        <v>77.94</v>
      </c>
      <c r="D32" s="1" t="s">
        <v>307</v>
      </c>
      <c r="F32" s="39" t="s">
        <v>246</v>
      </c>
      <c r="G32" s="39"/>
      <c r="H32" s="2">
        <f>D1*1</f>
        <v>1</v>
      </c>
      <c r="I32" s="1" t="s">
        <v>31</v>
      </c>
      <c r="K32" s="39" t="s">
        <v>132</v>
      </c>
      <c r="L32" s="39"/>
      <c r="M32" s="2">
        <f>D1*14.18</f>
        <v>14.18</v>
      </c>
      <c r="N32" s="1" t="s">
        <v>107</v>
      </c>
    </row>
    <row r="33" spans="1:14" ht="15">
      <c r="A33" s="39" t="s">
        <v>51</v>
      </c>
      <c r="B33" s="39"/>
      <c r="C33" s="2">
        <f>D1*59.11</f>
        <v>59.11</v>
      </c>
      <c r="D33" s="1" t="s">
        <v>307</v>
      </c>
      <c r="F33" s="39" t="s">
        <v>247</v>
      </c>
      <c r="G33" s="39"/>
      <c r="H33" s="2">
        <f>D1*0.25</f>
        <v>0.25</v>
      </c>
      <c r="I33" s="1" t="s">
        <v>31</v>
      </c>
      <c r="K33" s="39" t="s">
        <v>133</v>
      </c>
      <c r="L33" s="39"/>
      <c r="M33" s="2">
        <f>D1*4</f>
        <v>4</v>
      </c>
      <c r="N33" s="1" t="s">
        <v>31</v>
      </c>
    </row>
    <row r="34" spans="1:9" ht="15">
      <c r="A34" s="39" t="s">
        <v>52</v>
      </c>
      <c r="B34" s="39"/>
      <c r="C34" s="2">
        <f>D1*59.11</f>
        <v>59.11</v>
      </c>
      <c r="D34" s="1" t="s">
        <v>307</v>
      </c>
      <c r="F34" s="39" t="s">
        <v>248</v>
      </c>
      <c r="G34" s="39"/>
      <c r="H34" s="2">
        <f>D1*1</f>
        <v>1</v>
      </c>
      <c r="I34" s="1" t="s">
        <v>31</v>
      </c>
    </row>
    <row r="35" spans="1:9" ht="15">
      <c r="A35" s="39" t="s">
        <v>53</v>
      </c>
      <c r="B35" s="39"/>
      <c r="C35" s="2">
        <f>D1*58.96</f>
        <v>58.96</v>
      </c>
      <c r="D35" s="1" t="s">
        <v>307</v>
      </c>
      <c r="F35" s="39" t="s">
        <v>249</v>
      </c>
      <c r="G35" s="39"/>
      <c r="H35" s="2">
        <f>D1*1</f>
        <v>1</v>
      </c>
      <c r="I35" s="1" t="s">
        <v>256</v>
      </c>
    </row>
    <row r="36" spans="1:9" ht="15">
      <c r="A36" s="39" t="s">
        <v>54</v>
      </c>
      <c r="B36" s="39"/>
      <c r="C36" s="2">
        <f>D1*89.06</f>
        <v>89.06</v>
      </c>
      <c r="D36" s="1" t="s">
        <v>307</v>
      </c>
      <c r="F36" s="39" t="s">
        <v>250</v>
      </c>
      <c r="G36" s="39"/>
      <c r="H36" s="2">
        <f>D1*0.5</f>
        <v>0.5</v>
      </c>
      <c r="I36" s="1" t="s">
        <v>256</v>
      </c>
    </row>
    <row r="37" spans="1:9" ht="15">
      <c r="A37" s="39" t="s">
        <v>55</v>
      </c>
      <c r="B37" s="39"/>
      <c r="C37" s="2">
        <f>D1*78.17</f>
        <v>78.17</v>
      </c>
      <c r="D37" s="1" t="s">
        <v>307</v>
      </c>
      <c r="F37" s="39" t="s">
        <v>251</v>
      </c>
      <c r="G37" s="39"/>
      <c r="H37" s="2">
        <f>D1*0.5</f>
        <v>0.5</v>
      </c>
      <c r="I37" s="1" t="s">
        <v>31</v>
      </c>
    </row>
    <row r="38" spans="1:9" ht="15">
      <c r="A38" s="39" t="s">
        <v>56</v>
      </c>
      <c r="B38" s="39"/>
      <c r="C38" s="2">
        <f>D1*88.57</f>
        <v>88.57</v>
      </c>
      <c r="D38" s="1" t="s">
        <v>307</v>
      </c>
      <c r="F38" s="50"/>
      <c r="G38" s="50"/>
      <c r="H38" s="11"/>
      <c r="I38" s="12"/>
    </row>
    <row r="39" spans="1:4" ht="15">
      <c r="A39" s="39" t="s">
        <v>57</v>
      </c>
      <c r="B39" s="39"/>
      <c r="C39" s="2">
        <f>D1*58.96</f>
        <v>58.96</v>
      </c>
      <c r="D39" s="1" t="s">
        <v>307</v>
      </c>
    </row>
    <row r="40" spans="1:4" ht="15">
      <c r="A40" s="39" t="s">
        <v>58</v>
      </c>
      <c r="B40" s="39"/>
      <c r="C40" s="2">
        <f>D1*176.94</f>
        <v>176.94</v>
      </c>
      <c r="D40" s="1" t="s">
        <v>307</v>
      </c>
    </row>
    <row r="41" spans="1:4" ht="15">
      <c r="A41" s="50"/>
      <c r="B41" s="50"/>
      <c r="C41" s="3"/>
      <c r="D41" s="3"/>
    </row>
    <row r="42" ht="15">
      <c r="D42">
        <v>25</v>
      </c>
    </row>
  </sheetData>
  <sheetProtection/>
  <mergeCells count="112">
    <mergeCell ref="M4:N4"/>
    <mergeCell ref="A5:B5"/>
    <mergeCell ref="F5:G5"/>
    <mergeCell ref="K5:L5"/>
    <mergeCell ref="F4:G4"/>
    <mergeCell ref="H4:I4"/>
    <mergeCell ref="K7:L7"/>
    <mergeCell ref="K6:L6"/>
    <mergeCell ref="A1:C1"/>
    <mergeCell ref="A3:C3"/>
    <mergeCell ref="A4:B4"/>
    <mergeCell ref="C4:D4"/>
    <mergeCell ref="F11:G11"/>
    <mergeCell ref="K11:L11"/>
    <mergeCell ref="A8:B8"/>
    <mergeCell ref="F8:G8"/>
    <mergeCell ref="K8:L8"/>
    <mergeCell ref="K4:L4"/>
    <mergeCell ref="A6:B6"/>
    <mergeCell ref="F6:G6"/>
    <mergeCell ref="A7:B7"/>
    <mergeCell ref="F7:G7"/>
    <mergeCell ref="A14:B14"/>
    <mergeCell ref="F14:G14"/>
    <mergeCell ref="K14:L14"/>
    <mergeCell ref="A9:B9"/>
    <mergeCell ref="F9:G9"/>
    <mergeCell ref="K9:L9"/>
    <mergeCell ref="A10:B10"/>
    <mergeCell ref="F10:G10"/>
    <mergeCell ref="K10:L10"/>
    <mergeCell ref="A11:B11"/>
    <mergeCell ref="A19:B19"/>
    <mergeCell ref="C19:D19"/>
    <mergeCell ref="F19:G19"/>
    <mergeCell ref="M19:N19"/>
    <mergeCell ref="K12:L12"/>
    <mergeCell ref="A13:B13"/>
    <mergeCell ref="F13:G13"/>
    <mergeCell ref="K13:L13"/>
    <mergeCell ref="A12:B12"/>
    <mergeCell ref="F12:G12"/>
    <mergeCell ref="K20:L20"/>
    <mergeCell ref="K19:L19"/>
    <mergeCell ref="K18:L18"/>
    <mergeCell ref="A15:B15"/>
    <mergeCell ref="F15:G15"/>
    <mergeCell ref="K15:L15"/>
    <mergeCell ref="A16:B16"/>
    <mergeCell ref="F16:G16"/>
    <mergeCell ref="A18:B18"/>
    <mergeCell ref="F18:G18"/>
    <mergeCell ref="K16:L16"/>
    <mergeCell ref="A17:B17"/>
    <mergeCell ref="F17:G17"/>
    <mergeCell ref="K17:L17"/>
    <mergeCell ref="F25:G25"/>
    <mergeCell ref="F28:G28"/>
    <mergeCell ref="A24:B24"/>
    <mergeCell ref="F24:G24"/>
    <mergeCell ref="A20:B20"/>
    <mergeCell ref="F20:G20"/>
    <mergeCell ref="A26:B26"/>
    <mergeCell ref="F26:G26"/>
    <mergeCell ref="K28:L28"/>
    <mergeCell ref="A29:B29"/>
    <mergeCell ref="K25:L25"/>
    <mergeCell ref="A30:B30"/>
    <mergeCell ref="A21:B21"/>
    <mergeCell ref="F21:G21"/>
    <mergeCell ref="K22:L22"/>
    <mergeCell ref="A22:B22"/>
    <mergeCell ref="F22:G22"/>
    <mergeCell ref="K23:L23"/>
    <mergeCell ref="A23:B23"/>
    <mergeCell ref="F23:G23"/>
    <mergeCell ref="M25:N25"/>
    <mergeCell ref="K26:L26"/>
    <mergeCell ref="F27:G27"/>
    <mergeCell ref="K29:L29"/>
    <mergeCell ref="A28:B28"/>
    <mergeCell ref="K32:L32"/>
    <mergeCell ref="A27:B27"/>
    <mergeCell ref="A25:B25"/>
    <mergeCell ref="C31:D31"/>
    <mergeCell ref="K30:L30"/>
    <mergeCell ref="F29:G29"/>
    <mergeCell ref="K31:L31"/>
    <mergeCell ref="A32:B32"/>
    <mergeCell ref="F32:G32"/>
    <mergeCell ref="F35:G35"/>
    <mergeCell ref="A31:B31"/>
    <mergeCell ref="A41:B41"/>
    <mergeCell ref="K21:L21"/>
    <mergeCell ref="K24:L24"/>
    <mergeCell ref="A36:B36"/>
    <mergeCell ref="F36:G36"/>
    <mergeCell ref="A37:B37"/>
    <mergeCell ref="F37:G37"/>
    <mergeCell ref="A38:B38"/>
    <mergeCell ref="K33:L33"/>
    <mergeCell ref="A33:B33"/>
    <mergeCell ref="A39:B39"/>
    <mergeCell ref="A40:B40"/>
    <mergeCell ref="K27:L27"/>
    <mergeCell ref="F30:G30"/>
    <mergeCell ref="F33:G33"/>
    <mergeCell ref="A34:B34"/>
    <mergeCell ref="F34:G34"/>
    <mergeCell ref="A35:B35"/>
    <mergeCell ref="F38:G38"/>
    <mergeCell ref="F31:G31"/>
  </mergeCell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Mounce</dc:creator>
  <cp:keywords/>
  <dc:description/>
  <cp:lastModifiedBy>Justin Riley</cp:lastModifiedBy>
  <cp:lastPrinted>2007-07-30T13:33:41Z</cp:lastPrinted>
  <dcterms:created xsi:type="dcterms:W3CDTF">2007-07-08T23:43:25Z</dcterms:created>
  <dcterms:modified xsi:type="dcterms:W3CDTF">2017-05-09T05:38:53Z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